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 yWindow="1155" windowWidth="4350" windowHeight="4350" tabRatio="617" activeTab="0"/>
  </bookViews>
  <sheets>
    <sheet name="Main" sheetId="1" r:id="rId1"/>
    <sheet name="Main (with real data)" sheetId="2" r:id="rId2"/>
    <sheet name="Intro&amp;Aim" sheetId="3" r:id="rId3"/>
  </sheets>
  <definedNames>
    <definedName name="anscount" hidden="1">2</definedName>
    <definedName name="limcount" hidden="1">1</definedName>
    <definedName name="sencount" hidden="1">1</definedName>
    <definedName name="solver_adj" localSheetId="0" hidden="1">'Main'!$G$22:$G$31</definedName>
    <definedName name="solver_adj" localSheetId="1" hidden="1">'Main (with real data)'!$G$22:$G$62</definedName>
    <definedName name="solver_cvg" localSheetId="0" hidden="1">0.001</definedName>
    <definedName name="solver_cvg" localSheetId="1" hidden="1">0.001</definedName>
    <definedName name="solver_drv" localSheetId="0" hidden="1">1</definedName>
    <definedName name="solver_drv" localSheetId="1" hidden="1">1</definedName>
    <definedName name="solver_est" localSheetId="0" hidden="1">2</definedName>
    <definedName name="solver_est" localSheetId="1" hidden="1">2</definedName>
    <definedName name="solver_itr" localSheetId="0" hidden="1">100</definedName>
    <definedName name="solver_itr" localSheetId="1" hidden="1">100</definedName>
    <definedName name="solver_lhs1" localSheetId="0" hidden="1">'Main'!$G$15</definedName>
    <definedName name="solver_lhs1" localSheetId="1" hidden="1">'Main (with real data)'!$G$15</definedName>
    <definedName name="solver_lhs2" localSheetId="0" hidden="1">'Main'!$G$22:$G$31</definedName>
    <definedName name="solver_lhs2" localSheetId="1" hidden="1">'Main (with real data)'!$G$22:$G$62</definedName>
    <definedName name="solver_lhs3" localSheetId="0" hidden="1">'Main'!$G$32</definedName>
    <definedName name="solver_lhs3" localSheetId="1" hidden="1">'Main (with real data)'!$G$63</definedName>
    <definedName name="solver_lhs4" localSheetId="0" hidden="1">'Main'!$G$15</definedName>
    <definedName name="solver_lhs4" localSheetId="1" hidden="1">'Main (with real data)'!$G$15</definedName>
    <definedName name="solver_lin" localSheetId="0" hidden="1">2</definedName>
    <definedName name="solver_lin" localSheetId="1" hidden="1">2</definedName>
    <definedName name="solver_neg" localSheetId="0" hidden="1">1</definedName>
    <definedName name="solver_neg" localSheetId="1" hidden="1">1</definedName>
    <definedName name="solver_num" localSheetId="0" hidden="1">3</definedName>
    <definedName name="solver_num" localSheetId="1" hidden="1">3</definedName>
    <definedName name="solver_nwt" localSheetId="0" hidden="1">1</definedName>
    <definedName name="solver_nwt" localSheetId="1" hidden="1">1</definedName>
    <definedName name="solver_opt" localSheetId="0" hidden="1">'Main'!$G$18</definedName>
    <definedName name="solver_opt" localSheetId="1" hidden="1">'Main (with real data)'!$G$18</definedName>
    <definedName name="solver_pre" localSheetId="0" hidden="1">0.0001</definedName>
    <definedName name="solver_pre" localSheetId="1" hidden="1">0.0001</definedName>
    <definedName name="solver_rel1" localSheetId="0" hidden="1">2</definedName>
    <definedName name="solver_rel1" localSheetId="1" hidden="1">2</definedName>
    <definedName name="solver_rel2" localSheetId="0" hidden="1">1</definedName>
    <definedName name="solver_rel2" localSheetId="1" hidden="1">1</definedName>
    <definedName name="solver_rel3" localSheetId="0" hidden="1">2</definedName>
    <definedName name="solver_rel3" localSheetId="1" hidden="1">2</definedName>
    <definedName name="solver_rel4" localSheetId="0" hidden="1">2</definedName>
    <definedName name="solver_rel4" localSheetId="1" hidden="1">2</definedName>
    <definedName name="solver_rhs1" localSheetId="0" hidden="1">5</definedName>
    <definedName name="solver_rhs1" localSheetId="1" hidden="1">5</definedName>
    <definedName name="solver_rhs2" localSheetId="0" hidden="1">1</definedName>
    <definedName name="solver_rhs2" localSheetId="1" hidden="1">1</definedName>
    <definedName name="solver_rhs3" localSheetId="0" hidden="1">1</definedName>
    <definedName name="solver_rhs3" localSheetId="1" hidden="1">1</definedName>
    <definedName name="solver_rhs4" localSheetId="0" hidden="1">5</definedName>
    <definedName name="solver_rhs4" localSheetId="1" hidden="1">5</definedName>
    <definedName name="solver_scl" localSheetId="0" hidden="1">1</definedName>
    <definedName name="solver_scl" localSheetId="1" hidden="1">1</definedName>
    <definedName name="solver_sho" localSheetId="0" hidden="1">2</definedName>
    <definedName name="solver_sho" localSheetId="1" hidden="1">2</definedName>
    <definedName name="solver_tim" localSheetId="0" hidden="1">100</definedName>
    <definedName name="solver_tim" localSheetId="1" hidden="1">100</definedName>
    <definedName name="solver_tol" localSheetId="0" hidden="1">0.05</definedName>
    <definedName name="solver_tol" localSheetId="1" hidden="1">0.05</definedName>
    <definedName name="solver_typ" localSheetId="0" hidden="1">1</definedName>
    <definedName name="solver_typ" localSheetId="1" hidden="1">1</definedName>
    <definedName name="solver_val" localSheetId="0" hidden="1">0</definedName>
    <definedName name="solver_val" localSheetId="1" hidden="1">0</definedName>
  </definedNames>
  <calcPr fullCalcOnLoad="1"/>
</workbook>
</file>

<file path=xl/comments1.xml><?xml version="1.0" encoding="utf-8"?>
<comments xmlns="http://schemas.openxmlformats.org/spreadsheetml/2006/main">
  <authors>
    <author>Dag Lindgren</author>
    <author>dagl</author>
    <author>segs</author>
    <author>Darius Danusevicius</author>
    <author>jgciu</author>
  </authors>
  <commentList>
    <comment ref="C6" authorId="0">
      <text>
        <r>
          <rPr>
            <sz val="8"/>
            <rFont val="Tahoma"/>
            <family val="2"/>
          </rPr>
          <t>Breeding Value at which seeds have no value!</t>
        </r>
      </text>
    </comment>
    <comment ref="M11" authorId="1">
      <text>
        <r>
          <rPr>
            <sz val="8"/>
            <rFont val="Tahoma"/>
            <family val="2"/>
          </rPr>
          <t>The average breeding value for the ramets in the seed orchard</t>
        </r>
      </text>
    </comment>
    <comment ref="M12" authorId="1">
      <text>
        <r>
          <rPr>
            <sz val="8"/>
            <rFont val="Tahoma"/>
            <family val="2"/>
          </rPr>
          <t>The average seed production (fertility) of a ramet in the seed orchard</t>
        </r>
      </text>
    </comment>
    <comment ref="M13" authorId="1">
      <text>
        <r>
          <rPr>
            <sz val="8"/>
            <rFont val="Tahoma"/>
            <family val="2"/>
          </rPr>
          <t>The average breeding value of a seed from the seed orchard</t>
        </r>
      </text>
    </comment>
    <comment ref="M14" authorId="1">
      <text>
        <r>
          <rPr>
            <sz val="8"/>
            <rFont val="Tahoma"/>
            <family val="2"/>
          </rPr>
          <t>The effective number (status number) of the clones (ramet number considered)</t>
        </r>
      </text>
    </comment>
    <comment ref="M20" authorId="1">
      <text>
        <r>
          <rPr>
            <sz val="8"/>
            <rFont val="Tahoma"/>
            <family val="2"/>
          </rPr>
          <t>Choose a value (lower limit of breeding value of a clone for inclusion) here to get the effective number the same for the compared alternatives!</t>
        </r>
      </text>
    </comment>
    <comment ref="B21" authorId="0">
      <text>
        <r>
          <rPr>
            <sz val="8"/>
            <rFont val="Tahoma"/>
            <family val="2"/>
          </rPr>
          <t>The information in this column is just for the customer, it is not used for calculations in any way</t>
        </r>
        <r>
          <rPr>
            <sz val="8"/>
            <rFont val="Tahoma"/>
            <family val="2"/>
          </rPr>
          <t>.</t>
        </r>
      </text>
    </comment>
    <comment ref="C21" authorId="0">
      <text>
        <r>
          <rPr>
            <sz val="8"/>
            <rFont val="Tahoma"/>
            <family val="2"/>
          </rPr>
          <t>Breeding value of clone i. The unit is arbitrary but it can be convenient to have it as fraction or percentage of average. To make interpretation of penalty and intercept easy it is strongly recommanded that the values are constructed so that a tree with breeding value 110 really is 10% better than a tree with breeding value 100.</t>
        </r>
      </text>
    </comment>
    <comment ref="D21" authorId="2">
      <text>
        <r>
          <rPr>
            <sz val="8"/>
            <rFont val="Tahoma"/>
            <family val="2"/>
          </rPr>
          <t>Seed production (here=fertility) per ramet of clone i. The unit is arbitrary but it can be convenient to have it as percent of average.</t>
        </r>
      </text>
    </comment>
    <comment ref="C22" authorId="2">
      <text>
        <r>
          <rPr>
            <sz val="8"/>
            <rFont val="Tahoma"/>
            <family val="2"/>
          </rPr>
          <t>Note that vectors are referred to by the top and bottom element, thus new clones can be added below this row and the bottom row by inserting new rows (or remove rows)</t>
        </r>
      </text>
    </comment>
    <comment ref="C24" authorId="2">
      <text>
        <r>
          <rPr>
            <sz val="8"/>
            <rFont val="Tahoma"/>
            <family val="2"/>
          </rPr>
          <t>The breeding value or seed production data need not be ranked in any particular way!</t>
        </r>
      </text>
    </comment>
    <comment ref="C31" authorId="1">
      <text>
        <r>
          <rPr>
            <sz val="8"/>
            <rFont val="Tahoma"/>
            <family val="2"/>
          </rPr>
          <t>Note that the worksheet point at this row as the end row. You can change the number of candidates by inserting or delating rows between the start and stop row, but not below the stop row!</t>
        </r>
      </text>
    </comment>
    <comment ref="E21" authorId="0">
      <text>
        <r>
          <rPr>
            <sz val="8"/>
            <rFont val="Tahoma"/>
            <family val="2"/>
          </rPr>
          <t>This is the selection criterion seeds times the difference between breeding value and breeding value intercept.</t>
        </r>
      </text>
    </comment>
    <comment ref="E14" authorId="0">
      <text>
        <r>
          <rPr>
            <sz val="8"/>
            <rFont val="Tahoma"/>
            <family val="2"/>
          </rPr>
          <t>Number of candidates</t>
        </r>
      </text>
    </comment>
    <comment ref="M21" authorId="0">
      <text>
        <r>
          <rPr>
            <sz val="8"/>
            <rFont val="Tahoma"/>
            <family val="2"/>
          </rPr>
          <t>Suggested proportion of ramets</t>
        </r>
      </text>
    </comment>
    <comment ref="M15" authorId="1">
      <text>
        <r>
          <rPr>
            <sz val="8"/>
            <rFont val="Tahoma"/>
            <family val="2"/>
          </rPr>
          <t>The effective number (status number) of the seed crop from the seed orchard</t>
        </r>
      </text>
    </comment>
    <comment ref="L10" authorId="0">
      <text>
        <r>
          <rPr>
            <sz val="8"/>
            <rFont val="Tahoma"/>
            <family val="2"/>
          </rPr>
          <t>For this alternative the clones are selected according to linear deployment for breeding values</t>
        </r>
      </text>
    </comment>
    <comment ref="P3" authorId="0">
      <text>
        <r>
          <rPr>
            <sz val="8"/>
            <color indexed="23"/>
            <rFont val="Tahoma"/>
            <family val="2"/>
          </rPr>
          <t>Gray cells are used by the worksheet and should not be overwritten, but the information is made difficult to see as it is seen as unnecessary for the normal user.</t>
        </r>
      </text>
    </comment>
    <comment ref="O3" authorId="0">
      <text>
        <r>
          <rPr>
            <sz val="8"/>
            <rFont val="Tahoma"/>
            <family val="2"/>
          </rPr>
          <t>This indicates characteristics of the candidate clones considered for use in a seed orchard. The specific details for the chosen clones can be changed at will. Less important input or output can be in unbolded.</t>
        </r>
      </text>
    </comment>
    <comment ref="N3" authorId="0">
      <text>
        <r>
          <rPr>
            <sz val="8"/>
            <rFont val="Tahoma"/>
            <family val="2"/>
          </rPr>
          <t>Cell need to be moved later or content need to be changed</t>
        </r>
      </text>
    </comment>
    <comment ref="M3" authorId="0">
      <text>
        <r>
          <rPr>
            <sz val="8"/>
            <color indexed="12"/>
            <rFont val="Tahoma"/>
            <family val="2"/>
          </rPr>
          <t>Unbolded values in blue</t>
        </r>
        <r>
          <rPr>
            <sz val="8"/>
            <rFont val="Tahoma"/>
            <family val="2"/>
          </rPr>
          <t xml:space="preserve"> are considered minor or intermediary results. Do not change blue values, because when the workbook will not work!</t>
        </r>
      </text>
    </comment>
    <comment ref="L3" authorId="0">
      <text>
        <r>
          <rPr>
            <b/>
            <sz val="8"/>
            <color indexed="12"/>
            <rFont val="Tahoma"/>
            <family val="2"/>
          </rPr>
          <t>Bold values in blue with yellow background</t>
        </r>
        <r>
          <rPr>
            <sz val="8"/>
            <rFont val="Tahoma"/>
            <family val="2"/>
          </rPr>
          <t xml:space="preserve"> are considered main result. Do not change blue values, because when the workbook will not work!</t>
        </r>
      </text>
    </comment>
    <comment ref="K3" authorId="0">
      <text>
        <r>
          <rPr>
            <sz val="8"/>
            <rFont val="Tahoma"/>
            <family val="2"/>
          </rPr>
          <t xml:space="preserve">The </t>
        </r>
        <r>
          <rPr>
            <b/>
            <sz val="8"/>
            <color indexed="10"/>
            <rFont val="Tahoma"/>
            <family val="2"/>
          </rPr>
          <t>red figures with yellow (or tan) backgound</t>
        </r>
        <r>
          <rPr>
            <sz val="8"/>
            <color indexed="10"/>
            <rFont val="Tahoma"/>
            <family val="2"/>
          </rPr>
          <t xml:space="preserve"> </t>
        </r>
        <r>
          <rPr>
            <sz val="8"/>
            <rFont val="Tahoma"/>
            <family val="2"/>
          </rPr>
          <t>are meant to be changed by the user.</t>
        </r>
      </text>
    </comment>
    <comment ref="J3" authorId="0">
      <text>
        <r>
          <rPr>
            <sz val="8"/>
            <rFont val="Tahoma"/>
            <family val="2"/>
          </rPr>
          <t>The following seven fields examplifie the meaning of different colors and fonts.</t>
        </r>
      </text>
    </comment>
    <comment ref="E3" authorId="0">
      <text>
        <r>
          <rPr>
            <sz val="8"/>
            <rFont val="Tahoma"/>
            <family val="2"/>
          </rPr>
          <t>Most explanations are given as comments like this, but there are documents and formulas and explanations attached also in the workbook, look into worksheets like Intro&amp;Aim&amp;Formulae.</t>
        </r>
      </text>
    </comment>
    <comment ref="F3" authorId="0">
      <text>
        <r>
          <rPr>
            <sz val="8"/>
            <rFont val="Tahoma"/>
            <family val="2"/>
          </rPr>
          <t xml:space="preserve">The study can be exented to seedling seed orchards, where families may be linearly depoloyed.
</t>
        </r>
      </text>
    </comment>
    <comment ref="D3" authorId="3">
      <text>
        <r>
          <rPr>
            <sz val="8"/>
            <rFont val="Tahoma"/>
            <family val="2"/>
          </rPr>
          <t>Uncertainty or error of estimated Breeding values are not considered. G*E is not considered. Dominance and Epistasis are not considered. Only the dependence of ramet number on clonal contribution to the crop may be considered. Fertility of clones is known and the same as seed number, thus the clones genetic contribution is equal to the seed number. Other reasons of fertility variations (male fertility, pollen contamination) are neglected.  Contribution of a cross is only dependent on the clones general contributions, not for specific clonal combinations. 
Pollen contamination is neglected. 
Seed orchard clones are not inbred.
Seed orchard clones are not related.
Seed production and breeding value are uncorrelated
Some of these simplifications are unimportant, some can be relaxed, for some it is possible to extend the theory to more general conditions.</t>
        </r>
      </text>
    </comment>
    <comment ref="J2" authorId="0">
      <text>
        <r>
          <rPr>
            <sz val="8"/>
            <rFont val="Tahoma"/>
            <family val="2"/>
          </rPr>
          <t>The initial settings sometimes carry messages. 
The "experimental data" in the main has however no deeper meaning.</t>
        </r>
      </text>
    </comment>
    <comment ref="I2" authorId="0">
      <text>
        <r>
          <rPr>
            <b/>
            <sz val="8"/>
            <rFont val="Tahoma"/>
            <family val="2"/>
          </rPr>
          <t xml:space="preserve">Forest production,  diversity and seed production must be expressed on a compatible scale. We adopt a scale with 100% as a basis. The average breeding value of the unimproved forest is 100%. The benefit of a seed orchard  is the value of a forest arising from the seed orchard. Let us consider a base line seed orchard with benefit 100%. In this seed orchard the clones are unimproved (BV=100%) and many (thus diversity = maximum = 1). The change compared to the base line because of genetic selection and lack of diversity can be expressed as %. When it is a question of considering the "price" of seeds from the seed orchard. The philosophy of "diversity" is usually to keep it constant to avoid problems with the exchange rate of diversity and breeding value. Considered together those factors give the seed orchard benefit! </t>
        </r>
      </text>
    </comment>
    <comment ref="H2" authorId="0">
      <text>
        <r>
          <rPr>
            <b/>
            <sz val="8"/>
            <rFont val="Tahoma"/>
            <family val="2"/>
          </rPr>
          <t>Dag Lindgren:</t>
        </r>
        <r>
          <rPr>
            <sz val="8"/>
            <rFont val="Tahoma"/>
            <family val="2"/>
          </rPr>
          <t xml:space="preserve">
</t>
        </r>
        <r>
          <rPr>
            <b/>
            <sz val="8"/>
            <color indexed="17"/>
            <rFont val="Tahoma"/>
            <family val="2"/>
          </rPr>
          <t>Program development</t>
        </r>
        <r>
          <rPr>
            <sz val="8"/>
            <rFont val="Tahoma"/>
            <family val="2"/>
          </rPr>
          <t xml:space="preserve">
Programs may have their evolution. Some programs will be further developed. A recently created file is rather likely to be the object for improvement and a new version may appear. Old EXCEL-files are not likely to change or be severely wrong. Many of them could be improved (management of non actual programs is not considered a major task for me), but when it is likely to be as quite new programs. I often keep older versions available (it is also a service for those who do not use updated computer systems). 
</t>
        </r>
        <r>
          <rPr>
            <b/>
            <sz val="8"/>
            <color indexed="17"/>
            <rFont val="Tahoma"/>
            <family val="2"/>
          </rPr>
          <t>Computer peculiarities</t>
        </r>
        <r>
          <rPr>
            <sz val="8"/>
            <rFont val="Tahoma"/>
            <family val="2"/>
          </rPr>
          <t xml:space="preserve">
Much of what occurs on your screen is related to your local circumstances, and thus not controlled by me. How the texts appear on screen may be up to your computer settings. Often the font used is just the default. Non-Latin characters (e.g. the Swedish letters and many symbols) may vanish or appear odd. The screen size, screen setting and magnification are factors which partly depend on your own settings or circumstances, but matters for how your view appears. You may, especially at first glance, find it annoying that too much information is available, and that you can find more things both rightwards and downwards. To get an overview, you can try a lower magnification percentage. To widen columns may sometimes help when the cell is not readable. MS equation editor has been used for explanatory reasons (to understand a formula by the references in a cell is difficult), but many computers have not this facility installed, and if so you may only see empty boxes. 
</t>
        </r>
        <r>
          <rPr>
            <b/>
            <sz val="8"/>
            <color indexed="17"/>
            <rFont val="Tahoma"/>
            <family val="2"/>
          </rPr>
          <t>Copyright</t>
        </r>
        <r>
          <rPr>
            <sz val="8"/>
            <rFont val="Tahoma"/>
            <family val="2"/>
          </rPr>
          <t xml:space="preserve">
I allow the user of this EXCEL work book copying, using, developing, changing or extracting from the files. I do not give up the formal copyright if I own it, but I promise this will not cause trouble for any reasonable and foreseeable use. 
</t>
        </r>
        <r>
          <rPr>
            <b/>
            <sz val="8"/>
            <color indexed="17"/>
            <rFont val="Tahoma"/>
            <family val="2"/>
          </rPr>
          <t>Mistakes</t>
        </r>
        <r>
          <rPr>
            <sz val="8"/>
            <rFont val="Tahoma"/>
            <family val="2"/>
          </rPr>
          <t xml:space="preserve">
I often make mistakes, thus some formulas or interpretations may be erroneous. Please focus my attention if you suspect this may be the case in a special situation! Some mistakes I detect myself. Thus, mistakes are more likely in a recently introduced feature, than in one which has existed for a long time. Thus, be more conservative against innovations and check sometimes if there are new versions.
</t>
        </r>
        <r>
          <rPr>
            <b/>
            <sz val="8"/>
            <color indexed="17"/>
            <rFont val="Tahoma"/>
            <family val="2"/>
          </rPr>
          <t>Disclaimer</t>
        </r>
        <r>
          <rPr>
            <sz val="8"/>
            <rFont val="Tahoma"/>
            <family val="2"/>
          </rPr>
          <t xml:space="preserve">
I do not accept any formal or legal responsibility for anything, which may happen if you use this workbook or let the suggested values or information lead your decisions. My sincere guess is, however, that such use will not cause the end of your world.
</t>
        </r>
        <r>
          <rPr>
            <b/>
            <sz val="8"/>
            <color indexed="17"/>
            <rFont val="Tahoma"/>
            <family val="2"/>
          </rPr>
          <t>Genetic particulars</t>
        </r>
        <r>
          <rPr>
            <sz val="8"/>
            <rFont val="Tahoma"/>
            <family val="2"/>
          </rPr>
          <t xml:space="preserve">
Usually only a single character on a single site is considered. This "character" can, however, be an index considering several characters, sites and tests, so this is not as severe constraint, as it may appear at first sight.
</t>
        </r>
        <r>
          <rPr>
            <b/>
            <sz val="8"/>
            <color indexed="17"/>
            <rFont val="Tahoma"/>
            <family val="2"/>
          </rPr>
          <t>Difficulties??</t>
        </r>
        <r>
          <rPr>
            <sz val="8"/>
            <rFont val="Tahoma"/>
            <family val="2"/>
          </rPr>
          <t xml:space="preserve">
If you find it difficult and time-consuming to use our programmes, that certainly is a feeling you share with many others. I appreciate feed back, preferable by E-mail. I may try to help you. If there is something particular you do not understand, I will probably remain unaware of the difficulty or mistake, if someone do not tell me. It is much too easy to be misleading or to make mistakes! To improve transparency, user contacts are extremely valuable. It would be nice to know to what extent people outside my known collaborators find this development of genetic worksheets a valuable service. I get little feed back (unless when I have specifically asked for it), which makes me a bit disappointed.
  Your machine may not be compatible with the modern EXCEL versions or does not work with my files for some other reason. Do not give up understanding too soon! Did you look at all explaining text? Maybe you are in the wrong sheet in the workbook? Clicking at the bottom menu changes sheets! Or you may not have looked at the right place of the sheet; you may be able to see only a part of the sheet, in particular if you have a small screen or a high magnification setting (you can change the magnification yourself). You may miss something important, if you do not search over the whole sheet. There may be more information elsewhere, so try some trial and error before quitting!
  If you change cells meant for output, that harms the function of the workbook. Usually nothing prevents you from inserting "impossible" entries. A common reason for odd, not interpretable or no results is that an unreasonable value has been entered. You can insert big values or get output with many digits, resulting in confusing symbols on the screen in spite of that everything actually works and you can see the results if you widen the columns. Language settings may cause problems; e.g. EXCEL in Swedish setting is too stupid to recognise decimal points (program developers often do not comprehend all type of problems met by different flavours of the majority of the world which is not English).
  One useful question when you get a result, which does not appeal to you, is if you have addressed the right question. A common mistake is to get the right answer on the wrong question. Also you may sometimes distrust your intuition. Sometimes I have found that results I regarded as contra-intuitive were right, and when I learned something.
</t>
        </r>
        <r>
          <rPr>
            <b/>
            <sz val="8"/>
            <color indexed="17"/>
            <rFont val="Tahoma"/>
            <family val="2"/>
          </rPr>
          <t>Why EXCEL?</t>
        </r>
        <r>
          <rPr>
            <sz val="8"/>
            <rFont val="Tahoma"/>
            <family val="2"/>
          </rPr>
          <t xml:space="preserve">
EXCEL is available on many computers all over the world and most forest tree breeders and forest geneticists are able to use it, so I guessed the best way to create generally available tools was to use EXCEL. 
The EXCEL (.XLS) files were mostly developed as workbooks for Windows. The sheets often also contains insertions, e.g. from MS Word or MS Equation, these are not essential for the function, but may be relevant for the understanding. A Mac may add to these transcription problems (I use MS). In mid November 97 I started using EXCEL in 97 years version. New programs and updated versions of the old are made in 97 version of EXCEL, but old versions are sometimes kept on the site for some time.
I guess the EXCEL work books can be helpful if you adapt them to own problems, even in the case you can not use the worksheets as they are organised. If you understand how the worksheets work, you may extend or fine-tune them to your own problem; they may serve as useful templates for further development. They are also intended to serve a pedagogical purpose; they offer a way to understand concepts I feel important. They may even serve as collections of relevant formulas.
</t>
        </r>
      </text>
    </comment>
    <comment ref="F2" authorId="0">
      <text>
        <r>
          <rPr>
            <sz val="8"/>
            <rFont val="Tahoma"/>
            <family val="2"/>
          </rPr>
          <t>Constructive comments on this workbook have been made by Seog-Gu Son; Huogen Li.</t>
        </r>
      </text>
    </comment>
    <comment ref="E2" authorId="0">
      <text>
        <r>
          <rPr>
            <sz val="8"/>
            <rFont val="Tahoma"/>
            <family val="2"/>
          </rPr>
          <t xml:space="preserve">The last edits to this workbook was made in March 03. </t>
        </r>
      </text>
    </comment>
    <comment ref="D2" authorId="0">
      <text>
        <r>
          <rPr>
            <sz val="8"/>
            <rFont val="Tahoma"/>
            <family val="2"/>
          </rPr>
          <t>The user should insert the proper</t>
        </r>
        <r>
          <rPr>
            <b/>
            <sz val="8"/>
            <color indexed="10"/>
            <rFont val="Tahoma"/>
            <family val="2"/>
          </rPr>
          <t xml:space="preserve"> red</t>
        </r>
        <r>
          <rPr>
            <sz val="8"/>
            <rFont val="Tahoma"/>
            <family val="2"/>
          </rPr>
          <t xml:space="preserve"> values. In that way many features of an hypothetical seed ochard can be investigated.</t>
        </r>
      </text>
    </comment>
    <comment ref="C2" authorId="0">
      <text>
        <r>
          <rPr>
            <sz val="8"/>
            <rFont val="Tahoma"/>
            <family val="2"/>
          </rPr>
          <t xml:space="preserve">This workbook aims at finding optimal clonal contributions that maximises the "benefit" of a clonal seed orchard knowing the breeding value and seed producion of individual clones. The benefit considers the breeding value, size and gene diversity of the seed crop. </t>
        </r>
      </text>
    </comment>
    <comment ref="E15" authorId="1">
      <text>
        <r>
          <rPr>
            <sz val="8"/>
            <rFont val="Tahoma"/>
            <family val="2"/>
          </rPr>
          <t>The effective number (status number) of the seed crop from the seed orchard</t>
        </r>
      </text>
    </comment>
    <comment ref="E11" authorId="1">
      <text>
        <r>
          <rPr>
            <sz val="8"/>
            <rFont val="Tahoma"/>
            <family val="2"/>
          </rPr>
          <t>The average breeding value for the ramets in the seed orchard</t>
        </r>
      </text>
    </comment>
    <comment ref="E12" authorId="1">
      <text>
        <r>
          <rPr>
            <sz val="8"/>
            <rFont val="Tahoma"/>
            <family val="2"/>
          </rPr>
          <t>The average seed production (fertility) of a ramet in the seed orchard</t>
        </r>
      </text>
    </comment>
    <comment ref="E13" authorId="1">
      <text>
        <r>
          <rPr>
            <sz val="8"/>
            <rFont val="Tahoma"/>
            <family val="2"/>
          </rPr>
          <t>The average breeding value of a seed from the seed orchard</t>
        </r>
      </text>
    </comment>
    <comment ref="O10" authorId="0">
      <text>
        <r>
          <rPr>
            <sz val="8"/>
            <rFont val="Tahoma"/>
            <family val="2"/>
          </rPr>
          <t>For this alternative the clones are selected according to their breeding value.</t>
        </r>
      </text>
    </comment>
    <comment ref="R10" authorId="0">
      <text>
        <r>
          <rPr>
            <sz val="8"/>
            <rFont val="Tahoma"/>
            <family val="2"/>
          </rPr>
          <t>For this alternative the clones are selected according to their seed production.</t>
        </r>
      </text>
    </comment>
    <comment ref="P11" authorId="1">
      <text>
        <r>
          <rPr>
            <sz val="8"/>
            <rFont val="Tahoma"/>
            <family val="2"/>
          </rPr>
          <t>The average breeding value for the ramets in the seed orchard</t>
        </r>
      </text>
    </comment>
    <comment ref="S11" authorId="1">
      <text>
        <r>
          <rPr>
            <sz val="8"/>
            <rFont val="Tahoma"/>
            <family val="2"/>
          </rPr>
          <t>The average breeding value for the ramets in the seed orchard</t>
        </r>
      </text>
    </comment>
    <comment ref="P12" authorId="1">
      <text>
        <r>
          <rPr>
            <sz val="8"/>
            <rFont val="Tahoma"/>
            <family val="2"/>
          </rPr>
          <t>The average seed production (fertility) of a ramet in the seed orchard</t>
        </r>
      </text>
    </comment>
    <comment ref="S12" authorId="1">
      <text>
        <r>
          <rPr>
            <sz val="8"/>
            <rFont val="Tahoma"/>
            <family val="2"/>
          </rPr>
          <t>The average seed production (fertility) of a ramet in the seed orchard</t>
        </r>
      </text>
    </comment>
    <comment ref="P13" authorId="1">
      <text>
        <r>
          <rPr>
            <sz val="8"/>
            <rFont val="Tahoma"/>
            <family val="2"/>
          </rPr>
          <t>The average breeding value of a seed from the seed orchard</t>
        </r>
      </text>
    </comment>
    <comment ref="S13" authorId="1">
      <text>
        <r>
          <rPr>
            <sz val="8"/>
            <rFont val="Tahoma"/>
            <family val="2"/>
          </rPr>
          <t>The average breeding value of a seed from the seed orchard</t>
        </r>
      </text>
    </comment>
    <comment ref="P14" authorId="1">
      <text>
        <r>
          <rPr>
            <sz val="8"/>
            <rFont val="Tahoma"/>
            <family val="2"/>
          </rPr>
          <t>The effective number (status number) of the clones (rametnumber considered)</t>
        </r>
      </text>
    </comment>
    <comment ref="S14" authorId="1">
      <text>
        <r>
          <rPr>
            <sz val="8"/>
            <rFont val="Tahoma"/>
            <family val="2"/>
          </rPr>
          <t>The effective number (status number) of the clones (rametnumber considered)</t>
        </r>
      </text>
    </comment>
    <comment ref="P15" authorId="1">
      <text>
        <r>
          <rPr>
            <sz val="8"/>
            <rFont val="Tahoma"/>
            <family val="2"/>
          </rPr>
          <t>The effective number (status number) of the seed crop from the seed orchard</t>
        </r>
      </text>
    </comment>
    <comment ref="S15" authorId="1">
      <text>
        <r>
          <rPr>
            <sz val="8"/>
            <rFont val="Tahoma"/>
            <family val="2"/>
          </rPr>
          <t>The effective number (status number) of the seed crop from the seed orchard</t>
        </r>
      </text>
    </comment>
    <comment ref="P20" authorId="1">
      <text>
        <r>
          <rPr>
            <sz val="8"/>
            <rFont val="Tahoma"/>
            <family val="2"/>
          </rPr>
          <t>Choose a value (lower limit of breeding value of a clone  for inclusion) here to get the effective number at the similar level to make interpolations to get the same for the compared alternatives!</t>
        </r>
      </text>
    </comment>
    <comment ref="S20" authorId="1">
      <text>
        <r>
          <rPr>
            <sz val="8"/>
            <rFont val="Tahoma"/>
            <family val="2"/>
          </rPr>
          <t>Choose a value (lower limit of seed productivity for inclusion of a clone) here to get the effective number at a similar level to make interpolations to get the same for the compared alternatives!</t>
        </r>
      </text>
    </comment>
    <comment ref="P21" authorId="0">
      <text>
        <r>
          <rPr>
            <sz val="8"/>
            <rFont val="Tahoma"/>
            <family val="2"/>
          </rPr>
          <t>Suggested proportion of ramets</t>
        </r>
      </text>
    </comment>
    <comment ref="S21" authorId="0">
      <text>
        <r>
          <rPr>
            <sz val="8"/>
            <rFont val="Tahoma"/>
            <family val="2"/>
          </rPr>
          <t>Suggested proportion of ramets</t>
        </r>
      </text>
    </comment>
    <comment ref="I10" authorId="0">
      <text>
        <r>
          <rPr>
            <sz val="8"/>
            <rFont val="Tahoma"/>
            <family val="2"/>
          </rPr>
          <t>For this alternative clones are selected according to si(gi-g0).</t>
        </r>
      </text>
    </comment>
    <comment ref="J11" authorId="1">
      <text>
        <r>
          <rPr>
            <sz val="8"/>
            <rFont val="Tahoma"/>
            <family val="2"/>
          </rPr>
          <t>The average breeding value for the ramets in the seed orchard</t>
        </r>
      </text>
    </comment>
    <comment ref="J12" authorId="1">
      <text>
        <r>
          <rPr>
            <sz val="8"/>
            <rFont val="Tahoma"/>
            <family val="2"/>
          </rPr>
          <t>The average seed production (fertility) of a ramet in the seed orchard</t>
        </r>
      </text>
    </comment>
    <comment ref="J13" authorId="1">
      <text>
        <r>
          <rPr>
            <sz val="8"/>
            <rFont val="Tahoma"/>
            <family val="2"/>
          </rPr>
          <t>The average breeding value of a seed from the seed orchard</t>
        </r>
      </text>
    </comment>
    <comment ref="J14" authorId="1">
      <text>
        <r>
          <rPr>
            <sz val="8"/>
            <rFont val="Tahoma"/>
            <family val="2"/>
          </rPr>
          <t>The effective number (status number) of the clones (ramet number considered)</t>
        </r>
      </text>
    </comment>
    <comment ref="J15" authorId="1">
      <text>
        <r>
          <rPr>
            <sz val="8"/>
            <rFont val="Tahoma"/>
            <family val="2"/>
          </rPr>
          <t>The effective number (status number) of the seed crop from the seed orchard</t>
        </r>
      </text>
    </comment>
    <comment ref="J20" authorId="1">
      <text>
        <r>
          <rPr>
            <sz val="8"/>
            <rFont val="Tahoma"/>
            <family val="2"/>
          </rPr>
          <t xml:space="preserve">Choose a value (lower limit of si*(gi-g0) of a clone for inclusion) here to get the effective number at a similar level to make interpolations to get the same for the compared alternatives! </t>
        </r>
        <r>
          <rPr>
            <sz val="8"/>
            <color indexed="17"/>
            <rFont val="Tahoma"/>
            <family val="2"/>
          </rPr>
          <t>Note however that it may be doubtful to leave clones with a breeding value below that of stand seeds!</t>
        </r>
      </text>
    </comment>
    <comment ref="J21" authorId="0">
      <text>
        <r>
          <rPr>
            <sz val="8"/>
            <rFont val="Tahoma"/>
            <family val="2"/>
          </rPr>
          <t>Suggested proportion of ramets</t>
        </r>
      </text>
    </comment>
    <comment ref="K21" authorId="0">
      <text>
        <r>
          <rPr>
            <sz val="8"/>
            <rFont val="Tahoma"/>
            <family val="2"/>
          </rPr>
          <t>Proportional to expected number of seeds per clone</t>
        </r>
      </text>
    </comment>
    <comment ref="D18" authorId="0">
      <text>
        <r>
          <rPr>
            <sz val="8"/>
            <rFont val="Tahoma"/>
            <family val="2"/>
          </rPr>
          <t>This is the benefit of the seed orchard crop calculated as S(a+bG)</t>
        </r>
      </text>
    </comment>
    <comment ref="D19" authorId="0">
      <text>
        <r>
          <rPr>
            <sz val="8"/>
            <rFont val="Tahoma"/>
            <family val="2"/>
          </rPr>
          <t>This is the benefit of the seed orchard crop calculated as S(a+bG)-c/2Ns</t>
        </r>
      </text>
    </comment>
    <comment ref="E18" authorId="0">
      <text>
        <r>
          <rPr>
            <sz val="8"/>
            <rFont val="Tahoma"/>
            <family val="2"/>
          </rPr>
          <t>This is the benefit of the seed orchard crop calculated as S(G</t>
        </r>
        <r>
          <rPr>
            <sz val="8"/>
            <rFont val="Tahoma"/>
            <family val="2"/>
          </rPr>
          <t>-g0</t>
        </r>
        <r>
          <rPr>
            <sz val="8"/>
            <rFont val="Tahoma"/>
            <family val="2"/>
          </rPr>
          <t>)</t>
        </r>
        <r>
          <rPr>
            <sz val="8"/>
            <rFont val="Tahoma"/>
            <family val="2"/>
          </rPr>
          <t>.</t>
        </r>
      </text>
    </comment>
    <comment ref="E19" authorId="0">
      <text>
        <r>
          <rPr>
            <sz val="8"/>
            <rFont val="Tahoma"/>
            <family val="2"/>
          </rPr>
          <t>This is the benefit of the seed orchard crop calculated as S(G</t>
        </r>
        <r>
          <rPr>
            <sz val="8"/>
            <rFont val="Tahoma"/>
            <family val="2"/>
          </rPr>
          <t>-g0</t>
        </r>
        <r>
          <rPr>
            <sz val="8"/>
            <rFont val="Tahoma"/>
            <family val="2"/>
          </rPr>
          <t>-c/2Ns</t>
        </r>
        <r>
          <rPr>
            <sz val="8"/>
            <rFont val="Tahoma"/>
            <family val="2"/>
          </rPr>
          <t>).</t>
        </r>
      </text>
    </comment>
    <comment ref="F10" authorId="0">
      <text>
        <r>
          <rPr>
            <sz val="8"/>
            <rFont val="Tahoma"/>
            <family val="2"/>
          </rPr>
          <t>This area is mainly for clones selected with solver iterated proportions. It can be used for customer inserted values. Sometimes it can be desirable to insert reasonable initiation values to make the iterations shorter and more reliable!</t>
        </r>
      </text>
    </comment>
    <comment ref="G11" authorId="1">
      <text>
        <r>
          <rPr>
            <sz val="8"/>
            <rFont val="Tahoma"/>
            <family val="2"/>
          </rPr>
          <t>The average breeding value for the ramets in the seed orchard</t>
        </r>
      </text>
    </comment>
    <comment ref="G12" authorId="1">
      <text>
        <r>
          <rPr>
            <sz val="8"/>
            <rFont val="Tahoma"/>
            <family val="2"/>
          </rPr>
          <t>The average seed production (fertility) of a ramet in the seed orchard</t>
        </r>
      </text>
    </comment>
    <comment ref="G13" authorId="1">
      <text>
        <r>
          <rPr>
            <sz val="8"/>
            <rFont val="Tahoma"/>
            <family val="2"/>
          </rPr>
          <t>The average breeding value of a seed from the seed orchard</t>
        </r>
      </text>
    </comment>
    <comment ref="G14" authorId="1">
      <text>
        <r>
          <rPr>
            <sz val="8"/>
            <rFont val="Tahoma"/>
            <family val="2"/>
          </rPr>
          <t>The effective number (status number) of the clones (ramet number considered)</t>
        </r>
      </text>
    </comment>
    <comment ref="G15" authorId="1">
      <text>
        <r>
          <rPr>
            <sz val="8"/>
            <rFont val="Tahoma"/>
            <family val="2"/>
          </rPr>
          <t>The effective number (status number) of the seed crop from the seed orchard</t>
        </r>
      </text>
    </comment>
    <comment ref="G20" authorId="1">
      <text>
        <r>
          <rPr>
            <sz val="8"/>
            <rFont val="Tahoma"/>
            <family val="2"/>
          </rPr>
          <t xml:space="preserve"> Need</t>
        </r>
        <r>
          <rPr>
            <sz val="8"/>
            <color indexed="53"/>
            <rFont val="Tahoma"/>
            <family val="2"/>
          </rPr>
          <t xml:space="preserve"> not</t>
        </r>
        <r>
          <rPr>
            <sz val="8"/>
            <rFont val="Tahoma"/>
            <family val="2"/>
          </rPr>
          <t xml:space="preserve"> choose a value (lower limit of si*(gi-g0) of a clone for inclusion) here because the result in the target cell will be determined by changing the cells where constraints have been set when Solver is run.</t>
        </r>
      </text>
    </comment>
    <comment ref="G21" authorId="0">
      <text>
        <r>
          <rPr>
            <sz val="8"/>
            <rFont val="Tahoma"/>
            <family val="2"/>
          </rPr>
          <t>Suggested proportion of ramets</t>
        </r>
        <r>
          <rPr>
            <sz val="8"/>
            <rFont val="Tahoma"/>
            <family val="2"/>
          </rPr>
          <t>.This is determined by Solver but it may be a good idea to glue the values from the adjacent alternative (column J) as starting values for Solver to run properly and get reliable result.</t>
        </r>
      </text>
    </comment>
    <comment ref="G3" authorId="0">
      <text>
        <r>
          <rPr>
            <b/>
            <sz val="10"/>
            <color indexed="14"/>
            <rFont val="Tahoma"/>
            <family val="2"/>
          </rPr>
          <t>Use of "Solver" tool in Excel for optimisation
and in particular for seed vs breeding value</t>
        </r>
        <r>
          <rPr>
            <sz val="8"/>
            <rFont val="Tahoma"/>
            <family val="2"/>
          </rPr>
          <t xml:space="preserve">
Making the optimisation by hand may be time-consuming and often practically impossible. However, the tool “Solver” can be utilised.  It may be found in “Tools” menu in Excel. If it is not located there, it can be activated in “Add-Ins” in “Tools” menu. If Solver is not listed in the “Add-Ins” dialog box, it is necessary to click on “Browse” and locate the drive, folder, and file name for the “Solver.xla” or run the Setup program. Detailed description on how to use Solver is given in “Help” menu.  Solver iterates the values of these adjustable cells that maximise the value in the target cell. In that way a breeding strategy can be optimised.
Solver can determine the maximum or minimum value of one specific cell, which can be obtained by changing other specific cells. In this way, you can maximise Benefit by allowing some values (proportions of ramets) vary while keeping the other values constant. As a constraint, you may place gene diversity. Solver will find the values of all adjustable cells (e.g. proportions), which e.g. maximises benefit under your restrictions. To get a better understanding of this technique you may look at EXCEL Help or try the examples which exist in Dag Lindgren's website. There is also a help function in the Solver tool itself.
In Solver you can choose  "</t>
        </r>
        <r>
          <rPr>
            <sz val="8"/>
            <color indexed="10"/>
            <rFont val="Tahoma"/>
            <family val="2"/>
          </rPr>
          <t>Options</t>
        </r>
        <r>
          <rPr>
            <sz val="8"/>
            <rFont val="Tahoma"/>
            <family val="2"/>
          </rPr>
          <t>". Solver does not always work well and it can help to adjust options.</t>
        </r>
        <r>
          <rPr>
            <sz val="8"/>
            <color indexed="10"/>
            <rFont val="Tahoma"/>
            <family val="2"/>
          </rPr>
          <t xml:space="preserve"> Help</t>
        </r>
        <r>
          <rPr>
            <sz val="8"/>
            <rFont val="Tahoma"/>
            <family val="2"/>
          </rPr>
          <t xml:space="preserve"> in options helps to give ideas of adjustments!
You can try to place following values into </t>
        </r>
        <r>
          <rPr>
            <sz val="8"/>
            <color indexed="10"/>
            <rFont val="Tahoma"/>
            <family val="2"/>
          </rPr>
          <t>Precision</t>
        </r>
        <r>
          <rPr>
            <sz val="8"/>
            <rFont val="Tahoma"/>
            <family val="2"/>
          </rPr>
          <t xml:space="preserve">: 0.00000001; </t>
        </r>
        <r>
          <rPr>
            <sz val="8"/>
            <color indexed="10"/>
            <rFont val="Tahoma"/>
            <family val="2"/>
          </rPr>
          <t>Tolerance</t>
        </r>
        <r>
          <rPr>
            <sz val="8"/>
            <rFont val="Tahoma"/>
            <family val="2"/>
          </rPr>
          <t xml:space="preserve">: 0.002; </t>
        </r>
        <r>
          <rPr>
            <sz val="8"/>
            <color indexed="10"/>
            <rFont val="Tahoma"/>
            <family val="2"/>
          </rPr>
          <t>Convergence</t>
        </r>
        <r>
          <rPr>
            <sz val="8"/>
            <rFont val="Tahoma"/>
            <family val="2"/>
          </rPr>
          <t xml:space="preserve">: 0.0001, but we are uncertain on how to handle this and it may not correpond to the need of other situations. The speed solver works with can be improved by changing some settings, but this is not needed when it anyway works fast enough.  
A situation when there is reason to be suspective to the solver solutions is when it can not improve solutions obtained in other ways. When consider turn to </t>
        </r>
        <r>
          <rPr>
            <sz val="8"/>
            <color indexed="10"/>
            <rFont val="Tahoma"/>
            <family val="2"/>
          </rPr>
          <t>automatic scaling</t>
        </r>
        <r>
          <rPr>
            <sz val="8"/>
            <rFont val="Tahoma"/>
            <family val="2"/>
          </rPr>
          <t xml:space="preserve"> or </t>
        </r>
        <r>
          <rPr>
            <sz val="8"/>
            <color indexed="10"/>
            <rFont val="Tahoma"/>
            <family val="2"/>
          </rPr>
          <t>central derivatives</t>
        </r>
        <r>
          <rPr>
            <sz val="8"/>
            <rFont val="Tahoma"/>
            <family val="2"/>
          </rPr>
          <t xml:space="preserve">.
Do not assume </t>
        </r>
        <r>
          <rPr>
            <sz val="8"/>
            <color indexed="10"/>
            <rFont val="Tahoma"/>
            <family val="2"/>
          </rPr>
          <t>linear mode</t>
        </r>
        <r>
          <rPr>
            <sz val="8"/>
            <rFont val="Tahoma"/>
            <family val="2"/>
          </rPr>
          <t xml:space="preserve">l if you do not know it is linear (the diversity is not linear).
Use </t>
        </r>
        <r>
          <rPr>
            <sz val="8"/>
            <color indexed="10"/>
            <rFont val="Tahoma"/>
            <family val="2"/>
          </rPr>
          <t>automatic scaling</t>
        </r>
        <r>
          <rPr>
            <sz val="8"/>
            <rFont val="Tahoma"/>
            <family val="2"/>
          </rPr>
          <t xml:space="preserve"> if input and output values differ much in magnitudes!
</t>
        </r>
        <r>
          <rPr>
            <sz val="8"/>
            <color indexed="10"/>
            <rFont val="Tahoma"/>
            <family val="2"/>
          </rPr>
          <t>Quadratic extrapolatin</t>
        </r>
        <r>
          <rPr>
            <sz val="8"/>
            <rFont val="Tahoma"/>
            <family val="2"/>
          </rPr>
          <t xml:space="preserve"> could be used if troubles occur!
Use </t>
        </r>
        <r>
          <rPr>
            <sz val="8"/>
            <color indexed="10"/>
            <rFont val="Tahoma"/>
            <family val="2"/>
          </rPr>
          <t>Conjugate search</t>
        </r>
        <r>
          <rPr>
            <sz val="8"/>
            <rFont val="Tahoma"/>
            <family val="2"/>
          </rPr>
          <t xml:space="preserve"> if you run into trouble and have more than 50 variables.
Try using </t>
        </r>
        <r>
          <rPr>
            <sz val="8"/>
            <color indexed="10"/>
            <rFont val="Tahoma"/>
            <family val="2"/>
          </rPr>
          <t>central derivatives</t>
        </r>
        <r>
          <rPr>
            <sz val="8"/>
            <rFont val="Tahoma"/>
            <family val="2"/>
          </rPr>
          <t xml:space="preserve"> if solver runs into problems or returns a message that it cannot improve the solution.
If solver give  message of lacking running time, increasing Max time can be one response, but there are other ways to make it to run faster (on the cost of precision).
Solver solutions can be saved and some suggestions are fond in this worksheet, which can be loaded.
</t>
        </r>
      </text>
    </comment>
    <comment ref="H21" authorId="0">
      <text>
        <r>
          <rPr>
            <sz val="8"/>
            <rFont val="Tahoma"/>
            <family val="2"/>
          </rPr>
          <t>Proportional to expected number of seeds per clone</t>
        </r>
      </text>
    </comment>
    <comment ref="N21" authorId="0">
      <text>
        <r>
          <rPr>
            <sz val="8"/>
            <rFont val="Tahoma"/>
            <family val="2"/>
          </rPr>
          <t>Proportional to expected number of seeds per clone</t>
        </r>
      </text>
    </comment>
    <comment ref="Q21" authorId="0">
      <text>
        <r>
          <rPr>
            <sz val="8"/>
            <rFont val="Tahoma"/>
            <family val="2"/>
          </rPr>
          <t>Proportional to expected number of seeds per clone</t>
        </r>
      </text>
    </comment>
    <comment ref="T21" authorId="0">
      <text>
        <r>
          <rPr>
            <sz val="8"/>
            <rFont val="Tahoma"/>
            <family val="2"/>
          </rPr>
          <t>Proportional to expected number of seeds per clone</t>
        </r>
      </text>
    </comment>
    <comment ref="G18" authorId="0">
      <text>
        <r>
          <rPr>
            <sz val="8"/>
            <rFont val="Tahoma"/>
            <family val="2"/>
          </rPr>
          <t>This is the benefit of the seed orchard crop calculated as S(G</t>
        </r>
        <r>
          <rPr>
            <sz val="8"/>
            <rFont val="Tahoma"/>
            <family val="2"/>
          </rPr>
          <t>-g0</t>
        </r>
        <r>
          <rPr>
            <sz val="8"/>
            <rFont val="Tahoma"/>
            <family val="2"/>
          </rPr>
          <t>)</t>
        </r>
        <r>
          <rPr>
            <sz val="8"/>
            <rFont val="Tahoma"/>
            <family val="2"/>
          </rPr>
          <t>.</t>
        </r>
      </text>
    </comment>
    <comment ref="G19" authorId="0">
      <text>
        <r>
          <rPr>
            <sz val="8"/>
            <rFont val="Tahoma"/>
            <family val="2"/>
          </rPr>
          <t>This is the benefit of the seed orchard crop calculated as S(G-</t>
        </r>
        <r>
          <rPr>
            <sz val="8"/>
            <rFont val="Tahoma"/>
            <family val="2"/>
          </rPr>
          <t>g0-</t>
        </r>
        <r>
          <rPr>
            <sz val="8"/>
            <rFont val="Tahoma"/>
            <family val="2"/>
          </rPr>
          <t>c/2Ns)</t>
        </r>
      </text>
    </comment>
    <comment ref="J18" authorId="0">
      <text>
        <r>
          <rPr>
            <sz val="8"/>
            <rFont val="Tahoma"/>
            <family val="2"/>
          </rPr>
          <t>This is the benefit of the seed orchard crop calculated as S(G</t>
        </r>
        <r>
          <rPr>
            <sz val="8"/>
            <rFont val="Tahoma"/>
            <family val="2"/>
          </rPr>
          <t>-g0</t>
        </r>
        <r>
          <rPr>
            <sz val="8"/>
            <rFont val="Tahoma"/>
            <family val="2"/>
          </rPr>
          <t>)</t>
        </r>
        <r>
          <rPr>
            <sz val="8"/>
            <rFont val="Tahoma"/>
            <family val="2"/>
          </rPr>
          <t>.</t>
        </r>
      </text>
    </comment>
    <comment ref="M18" authorId="0">
      <text>
        <r>
          <rPr>
            <sz val="8"/>
            <rFont val="Tahoma"/>
            <family val="2"/>
          </rPr>
          <t>This is the benefit of the seed orchard crop calculated as S(G</t>
        </r>
        <r>
          <rPr>
            <sz val="8"/>
            <rFont val="Tahoma"/>
            <family val="2"/>
          </rPr>
          <t>-g0</t>
        </r>
        <r>
          <rPr>
            <sz val="8"/>
            <rFont val="Tahoma"/>
            <family val="2"/>
          </rPr>
          <t>)</t>
        </r>
        <r>
          <rPr>
            <sz val="8"/>
            <rFont val="Tahoma"/>
            <family val="2"/>
          </rPr>
          <t>.</t>
        </r>
      </text>
    </comment>
    <comment ref="P18" authorId="0">
      <text>
        <r>
          <rPr>
            <sz val="8"/>
            <rFont val="Tahoma"/>
            <family val="2"/>
          </rPr>
          <t>This is the benefit of the seed orchard crop calculated as S(G</t>
        </r>
        <r>
          <rPr>
            <sz val="8"/>
            <rFont val="Tahoma"/>
            <family val="2"/>
          </rPr>
          <t>-g0</t>
        </r>
        <r>
          <rPr>
            <sz val="8"/>
            <rFont val="Tahoma"/>
            <family val="2"/>
          </rPr>
          <t>)</t>
        </r>
        <r>
          <rPr>
            <sz val="8"/>
            <rFont val="Tahoma"/>
            <family val="2"/>
          </rPr>
          <t>.</t>
        </r>
      </text>
    </comment>
    <comment ref="D7" authorId="0">
      <text>
        <r>
          <rPr>
            <sz val="8"/>
            <rFont val="Tahoma"/>
            <family val="2"/>
          </rPr>
          <t>This is the cost in benefit of one unit of gene diversity. It needs some thought to interpret the importance of this parameter correctly!</t>
        </r>
      </text>
    </comment>
    <comment ref="L21" authorId="0">
      <text>
        <r>
          <rPr>
            <sz val="8"/>
            <rFont val="Tahoma"/>
            <family val="2"/>
          </rPr>
          <t>Suggested number of ramets (relative units!). It is actually the difference between a clone and the lower limit for inclusion if it is positive, otherwise 0.</t>
        </r>
      </text>
    </comment>
    <comment ref="H3" authorId="0">
      <text>
        <r>
          <rPr>
            <sz val="8"/>
            <rFont val="Tahoma"/>
            <family val="2"/>
          </rPr>
          <t xml:space="preserve">You can get more information about solver or even update your solver or buy considerable more powerful versions from
 </t>
        </r>
        <r>
          <rPr>
            <sz val="8"/>
            <color indexed="10"/>
            <rFont val="Tahoma"/>
            <family val="2"/>
          </rPr>
          <t>http://www.solver.com/dwnxlsplatform.php</t>
        </r>
        <r>
          <rPr>
            <sz val="8"/>
            <rFont val="Tahoma"/>
            <family val="2"/>
          </rPr>
          <t>.
However, these versions may not be superior to what you can do in EXCEL if you CAN do it. But the solution capacity can be expanded,
i. e. the number of variables can be enlarged!</t>
        </r>
      </text>
    </comment>
    <comment ref="G16" authorId="1">
      <text>
        <r>
          <rPr>
            <sz val="8"/>
            <rFont val="Tahoma"/>
            <family val="2"/>
          </rPr>
          <t>The benefit of a seed orchard crop calculated as sum pisi(gi-g0)</t>
        </r>
      </text>
    </comment>
    <comment ref="D32" authorId="0">
      <text>
        <r>
          <rPr>
            <sz val="8"/>
            <rFont val="Tahoma"/>
            <family val="2"/>
          </rPr>
          <t>It is suggested that the average should be 100.</t>
        </r>
      </text>
    </comment>
    <comment ref="C32" authorId="0">
      <text>
        <r>
          <rPr>
            <sz val="8"/>
            <rFont val="Tahoma"/>
            <family val="2"/>
          </rPr>
          <t>It is suggested that the average should be exactly 1 or 100, thus expressed relative to the common average.
However the worksheet works probably if the values are not standardised in that way.</t>
        </r>
      </text>
    </comment>
    <comment ref="G17" authorId="1">
      <text>
        <r>
          <rPr>
            <sz val="8"/>
            <rFont val="Tahoma"/>
            <family val="2"/>
          </rPr>
          <t>The benefit of a seed orchard crop calculated as 
sum pisi(gi-g0) - cS/2Ns 
Formula [1]</t>
        </r>
      </text>
    </comment>
    <comment ref="M16" authorId="1">
      <text>
        <r>
          <rPr>
            <sz val="8"/>
            <rFont val="Tahoma"/>
            <family val="2"/>
          </rPr>
          <t>The benefit of a seed orchard crop calculated as sum pisi(gi-g0)</t>
        </r>
      </text>
    </comment>
    <comment ref="C3" authorId="0">
      <text>
        <r>
          <rPr>
            <sz val="8"/>
            <rFont val="Tahoma"/>
            <family val="2"/>
          </rPr>
          <t xml:space="preserve">New data rows should be added between the first and last data rows. Do not destroy the first and last rows as some formulas point at them. Insert enough space rows in between, copy or type new data there. Copy the first and last rows with new data to the old first and last data rows, respectively. This will maintain the format of input cells. Copy the other items of the present first row to the corresponding places of all other data rows. Delete all the data rows that are not needed (the now second data row and all the data rows between the second last row of the newly inserted data and the newly copied last row with new data. Copy the proportion of any other altenative than </t>
        </r>
        <r>
          <rPr>
            <sz val="8"/>
            <rFont val="Tahoma"/>
            <family val="2"/>
          </rPr>
          <t>Orchard benefit maximisation</t>
        </r>
        <r>
          <rPr>
            <sz val="8"/>
            <rFont val="Tahoma"/>
            <family val="2"/>
          </rPr>
          <t xml:space="preserve"> to </t>
        </r>
        <r>
          <rPr>
            <sz val="8"/>
            <rFont val="Tahoma"/>
            <family val="2"/>
          </rPr>
          <t xml:space="preserve">Orchard benefit maximisation </t>
        </r>
        <r>
          <rPr>
            <sz val="8"/>
            <rFont val="Tahoma"/>
            <family val="2"/>
          </rPr>
          <t>proportion to make the sum of it unit (one) and begin solver now.
It could be a good idea to adjust the size of the data so the average of breeding values and seed set per ramet becomes 1. An alterternative is to adjust them  to</t>
        </r>
        <r>
          <rPr>
            <sz val="8"/>
            <rFont val="Tahoma"/>
            <family val="2"/>
          </rPr>
          <t xml:space="preserve"> exact</t>
        </r>
        <r>
          <rPr>
            <sz val="8"/>
            <rFont val="Tahoma"/>
            <family val="2"/>
          </rPr>
          <t xml:space="preserve"> 100, but when it is recommended to choose automatic scaling in solver.
</t>
        </r>
      </text>
    </comment>
    <comment ref="M17" authorId="1">
      <text>
        <r>
          <rPr>
            <sz val="8"/>
            <rFont val="Tahoma"/>
            <family val="2"/>
          </rPr>
          <t>The benefit of a seed orchard crop calculated as sum pisi(gi-g0) - cS/2Ns</t>
        </r>
      </text>
    </comment>
    <comment ref="J19" authorId="0">
      <text>
        <r>
          <rPr>
            <sz val="8"/>
            <rFont val="Tahoma"/>
            <family val="2"/>
          </rPr>
          <t>This is the benefit of the seed orchard crop calculated as S(G-</t>
        </r>
        <r>
          <rPr>
            <sz val="8"/>
            <rFont val="Tahoma"/>
            <family val="2"/>
          </rPr>
          <t>g0-</t>
        </r>
        <r>
          <rPr>
            <sz val="8"/>
            <rFont val="Tahoma"/>
            <family val="2"/>
          </rPr>
          <t>c/2Ns)</t>
        </r>
        <r>
          <rPr>
            <sz val="8"/>
            <rFont val="Tahoma"/>
            <family val="2"/>
          </rPr>
          <t>.</t>
        </r>
      </text>
    </comment>
    <comment ref="M19" authorId="0">
      <text>
        <r>
          <rPr>
            <sz val="8"/>
            <rFont val="Tahoma"/>
            <family val="2"/>
          </rPr>
          <t>This is the benefit of the seed orchard crop calculated as S(G-</t>
        </r>
        <r>
          <rPr>
            <sz val="8"/>
            <rFont val="Tahoma"/>
            <family val="2"/>
          </rPr>
          <t>g0-</t>
        </r>
        <r>
          <rPr>
            <sz val="8"/>
            <rFont val="Tahoma"/>
            <family val="2"/>
          </rPr>
          <t>c/2Ns)</t>
        </r>
      </text>
    </comment>
    <comment ref="P19" authorId="0">
      <text>
        <r>
          <rPr>
            <sz val="8"/>
            <rFont val="Tahoma"/>
            <family val="2"/>
          </rPr>
          <t>This is the benefit of the seed orchard crop calculated as S(G-</t>
        </r>
        <r>
          <rPr>
            <sz val="8"/>
            <rFont val="Tahoma"/>
            <family val="2"/>
          </rPr>
          <t>g0-</t>
        </r>
        <r>
          <rPr>
            <sz val="8"/>
            <rFont val="Tahoma"/>
            <family val="2"/>
          </rPr>
          <t>c/2Ns)</t>
        </r>
        <r>
          <rPr>
            <sz val="8"/>
            <rFont val="Tahoma"/>
            <family val="2"/>
          </rPr>
          <t>.</t>
        </r>
      </text>
    </comment>
    <comment ref="K2" authorId="0">
      <text>
        <r>
          <rPr>
            <b/>
            <sz val="8"/>
            <rFont val="Tahoma"/>
            <family val="2"/>
          </rPr>
          <t xml:space="preserve">It is usually impossible to adapt truncation selection alternatives for preset value of gene diversity or seed yield. However, by interpolation between values, which are somewhat above or somewhat below the intended values, values corresponding to preset gene diversity or seed yield can be obtained. There are some cells marked with grey where values (or formulas) can be made visible by changing font colour of the cells. The idea is: first find the "solver" proportions giving the desirable preset value of effective number(or you can set a value as constraint). When set a suitable minimum value to get a value close but somewhat above the preset value of gene diversity, paste the result column to the left unfilled space, then set another minimum value to get another value somewhat below the preset value of effective number. The worksheet will then adjust the values on the two result  columns  to correspond to the fixed values, the interpolated results are in the right column </t>
        </r>
        <r>
          <rPr>
            <b/>
            <sz val="8"/>
            <color indexed="23"/>
            <rFont val="Tahoma"/>
            <family val="2"/>
          </rPr>
          <t>(marked with grey)</t>
        </r>
        <r>
          <rPr>
            <b/>
            <sz val="8"/>
            <rFont val="Tahoma"/>
            <family val="2"/>
          </rPr>
          <t xml:space="preserve"> , read the interpolated results. Remember, do not input anything in the right grey colomn, that will destroy the formulas.</t>
        </r>
      </text>
    </comment>
    <comment ref="S18" authorId="0">
      <text>
        <r>
          <rPr>
            <sz val="8"/>
            <rFont val="Tahoma"/>
            <family val="2"/>
          </rPr>
          <t>This is the benefit of the seed orchard crop calculated as S(G</t>
        </r>
        <r>
          <rPr>
            <sz val="8"/>
            <rFont val="Tahoma"/>
            <family val="2"/>
          </rPr>
          <t>-g0</t>
        </r>
        <r>
          <rPr>
            <sz val="8"/>
            <rFont val="Tahoma"/>
            <family val="2"/>
          </rPr>
          <t>)</t>
        </r>
        <r>
          <rPr>
            <sz val="8"/>
            <rFont val="Tahoma"/>
            <family val="2"/>
          </rPr>
          <t>.</t>
        </r>
      </text>
    </comment>
    <comment ref="S19" authorId="0">
      <text>
        <r>
          <rPr>
            <sz val="8"/>
            <rFont val="Tahoma"/>
            <family val="2"/>
          </rPr>
          <t>This is the benefit of the seed orchard crop calculated as S(G-</t>
        </r>
        <r>
          <rPr>
            <sz val="8"/>
            <rFont val="Tahoma"/>
            <family val="2"/>
          </rPr>
          <t>g0-</t>
        </r>
        <r>
          <rPr>
            <sz val="8"/>
            <rFont val="Tahoma"/>
            <family val="2"/>
          </rPr>
          <t>c/2Ns)</t>
        </r>
        <r>
          <rPr>
            <sz val="8"/>
            <rFont val="Tahoma"/>
            <family val="2"/>
          </rPr>
          <t>.</t>
        </r>
      </text>
    </comment>
    <comment ref="E10" authorId="0">
      <text>
        <r>
          <rPr>
            <sz val="8"/>
            <rFont val="Tahoma"/>
            <family val="2"/>
          </rPr>
          <t>Obtained values for the population of candidates</t>
        </r>
      </text>
    </comment>
    <comment ref="F32" authorId="4">
      <text>
        <r>
          <rPr>
            <sz val="8"/>
            <rFont val="Tahoma"/>
            <family val="2"/>
          </rPr>
          <t>Number of clones selected.</t>
        </r>
      </text>
    </comment>
    <comment ref="I32" authorId="4">
      <text>
        <r>
          <rPr>
            <sz val="8"/>
            <rFont val="Tahoma"/>
            <family val="2"/>
          </rPr>
          <t>Number of clones selected.</t>
        </r>
      </text>
    </comment>
    <comment ref="L32" authorId="4">
      <text>
        <r>
          <rPr>
            <sz val="8"/>
            <rFont val="Tahoma"/>
            <family val="2"/>
          </rPr>
          <t>Sum of suggested number of ramets.</t>
        </r>
      </text>
    </comment>
    <comment ref="O32" authorId="4">
      <text>
        <r>
          <rPr>
            <sz val="8"/>
            <rFont val="Tahoma"/>
            <family val="2"/>
          </rPr>
          <t>Number of clones selected.</t>
        </r>
      </text>
    </comment>
    <comment ref="R32" authorId="4">
      <text>
        <r>
          <rPr>
            <sz val="8"/>
            <rFont val="Tahoma"/>
            <family val="2"/>
          </rPr>
          <t>Number of clones selected.</t>
        </r>
      </text>
    </comment>
    <comment ref="L33" authorId="4">
      <text>
        <r>
          <rPr>
            <sz val="8"/>
            <rFont val="Tahoma"/>
            <family val="2"/>
          </rPr>
          <t>Number of clones selected.</t>
        </r>
      </text>
    </comment>
    <comment ref="L2" authorId="0">
      <text>
        <r>
          <rPr>
            <sz val="8"/>
            <rFont val="Tahoma"/>
            <family val="0"/>
          </rPr>
          <t>This simulator was initially developed by Dag Lindgren (dag.lindgren@genfys.slu.se) in 2002. It has since then been somewhat more developed by Jianguo Cui and a little by Dag Lindgren in 2003. It was made in MS EXCEL 2000 for Windows.</t>
        </r>
      </text>
    </comment>
    <comment ref="G2" authorId="0">
      <text>
        <r>
          <rPr>
            <sz val="8"/>
            <rFont val="Tahoma"/>
            <family val="0"/>
          </rPr>
          <t>On a separate sheet real data are inserted. They are planned for a publication.
Data on relative seed productivity and breeding value of 41 clones in a Pinus sylvestris seed orchard  were obtained from the Forestry Research Institute of Sweden.</t>
        </r>
      </text>
    </comment>
  </commentList>
</comments>
</file>

<file path=xl/comments2.xml><?xml version="1.0" encoding="utf-8"?>
<comments xmlns="http://schemas.openxmlformats.org/spreadsheetml/2006/main">
  <authors>
    <author>Dag Lindgren</author>
    <author>dagl</author>
    <author>segs</author>
    <author>jgciu</author>
  </authors>
  <commentList>
    <comment ref="C6" authorId="0">
      <text>
        <r>
          <rPr>
            <sz val="8"/>
            <rFont val="Tahoma"/>
            <family val="2"/>
          </rPr>
          <t>Breeding Value at which seeds have no value!</t>
        </r>
      </text>
    </comment>
    <comment ref="M11" authorId="1">
      <text>
        <r>
          <rPr>
            <sz val="8"/>
            <rFont val="Tahoma"/>
            <family val="2"/>
          </rPr>
          <t>The average breeding value for the ramets in the seed orchard</t>
        </r>
      </text>
    </comment>
    <comment ref="M12" authorId="1">
      <text>
        <r>
          <rPr>
            <sz val="8"/>
            <rFont val="Tahoma"/>
            <family val="2"/>
          </rPr>
          <t>The average seed production (fertility) of a ramet in the seed orchard</t>
        </r>
      </text>
    </comment>
    <comment ref="M13" authorId="1">
      <text>
        <r>
          <rPr>
            <sz val="8"/>
            <rFont val="Tahoma"/>
            <family val="2"/>
          </rPr>
          <t>The average breeding value of a seed from the seed orchard</t>
        </r>
      </text>
    </comment>
    <comment ref="M14" authorId="1">
      <text>
        <r>
          <rPr>
            <sz val="8"/>
            <rFont val="Tahoma"/>
            <family val="2"/>
          </rPr>
          <t>The effective number (status number) of the clones (ramet</t>
        </r>
        <r>
          <rPr>
            <sz val="8"/>
            <rFont val="Tahoma"/>
            <family val="2"/>
          </rPr>
          <t xml:space="preserve"> </t>
        </r>
        <r>
          <rPr>
            <sz val="8"/>
            <rFont val="Tahoma"/>
            <family val="2"/>
          </rPr>
          <t>number considered)</t>
        </r>
      </text>
    </comment>
    <comment ref="M20" authorId="1">
      <text>
        <r>
          <rPr>
            <sz val="8"/>
            <rFont val="Tahoma"/>
            <family val="2"/>
          </rPr>
          <t xml:space="preserve">Choose a value (lower limit </t>
        </r>
        <r>
          <rPr>
            <sz val="8"/>
            <rFont val="Tahoma"/>
            <family val="2"/>
          </rPr>
          <t xml:space="preserve">of breeding value of a clone </t>
        </r>
        <r>
          <rPr>
            <sz val="8"/>
            <rFont val="Tahoma"/>
            <family val="2"/>
          </rPr>
          <t>for inclusion) here to get the effective number the same for the compared alternatives!</t>
        </r>
      </text>
    </comment>
    <comment ref="B21" authorId="0">
      <text>
        <r>
          <rPr>
            <sz val="8"/>
            <rFont val="Tahoma"/>
            <family val="2"/>
          </rPr>
          <t>The information in this column is just for the customer, it is not used for calculations in any way</t>
        </r>
      </text>
    </comment>
    <comment ref="C21" authorId="0">
      <text>
        <r>
          <rPr>
            <sz val="8"/>
            <rFont val="Tahoma"/>
            <family val="2"/>
          </rPr>
          <t>Breeding value of clone i. The unit is arbitrary but it can be convenient to have it as fraction or percentage of average. To make interpretation of penalty and intercept easy it is strongly recommanded that the values are constructed so that a tree with breeding value 110 really is 10% better than a tree with breeding value 100</t>
        </r>
      </text>
    </comment>
    <comment ref="D21" authorId="2">
      <text>
        <r>
          <rPr>
            <sz val="8"/>
            <rFont val="Tahoma"/>
            <family val="2"/>
          </rPr>
          <t>Seed production (here=fertility) per ramet of clone i. The unit is arbitrary but it can be convenient to have it as percent of average</t>
        </r>
      </text>
    </comment>
    <comment ref="C22" authorId="2">
      <text>
        <r>
          <rPr>
            <sz val="8"/>
            <rFont val="Tahoma"/>
            <family val="2"/>
          </rPr>
          <t>Note that vectors are referred to by the top and bottom element, thus new clones can be added below this row and the bottom row by inserting new rows (or remove rows)</t>
        </r>
      </text>
    </comment>
    <comment ref="C62" authorId="1">
      <text>
        <r>
          <rPr>
            <sz val="8"/>
            <rFont val="Tahoma"/>
            <family val="2"/>
          </rPr>
          <t>Note that the worksheet point at this row as the end row. You can change the number of candidates by inserting or delating rows between the start and stop row, but not below the stop row!</t>
        </r>
      </text>
    </comment>
    <comment ref="E21" authorId="0">
      <text>
        <r>
          <rPr>
            <sz val="8"/>
            <rFont val="Tahoma"/>
            <family val="2"/>
          </rPr>
          <t>This is the selection criteri</t>
        </r>
        <r>
          <rPr>
            <sz val="8"/>
            <rFont val="Tahoma"/>
            <family val="2"/>
          </rPr>
          <t xml:space="preserve">on </t>
        </r>
        <r>
          <rPr>
            <sz val="8"/>
            <rFont val="Tahoma"/>
            <family val="2"/>
          </rPr>
          <t xml:space="preserve">seeds times </t>
        </r>
        <r>
          <rPr>
            <sz val="8"/>
            <rFont val="Tahoma"/>
            <family val="2"/>
          </rPr>
          <t>the difference between breeding value and breeding value intercept.</t>
        </r>
      </text>
    </comment>
    <comment ref="E14" authorId="0">
      <text>
        <r>
          <rPr>
            <sz val="8"/>
            <rFont val="Tahoma"/>
            <family val="2"/>
          </rPr>
          <t>Number of candidates</t>
        </r>
      </text>
    </comment>
    <comment ref="M21" authorId="0">
      <text>
        <r>
          <rPr>
            <sz val="8"/>
            <rFont val="Tahoma"/>
            <family val="2"/>
          </rPr>
          <t>Suggested proportion of ramets</t>
        </r>
      </text>
    </comment>
    <comment ref="M15" authorId="1">
      <text>
        <r>
          <rPr>
            <sz val="8"/>
            <rFont val="Tahoma"/>
            <family val="2"/>
          </rPr>
          <t>The effective number (status number) of the seed crop from the seed orchard</t>
        </r>
      </text>
    </comment>
    <comment ref="L10" authorId="0">
      <text>
        <r>
          <rPr>
            <sz val="8"/>
            <rFont val="Tahoma"/>
            <family val="2"/>
          </rPr>
          <t>For this alternative the clones are selected according to linear deployment for gain</t>
        </r>
      </text>
    </comment>
    <comment ref="Q3" authorId="0">
      <text>
        <r>
          <rPr>
            <sz val="8"/>
            <color indexed="23"/>
            <rFont val="Tahoma"/>
            <family val="2"/>
          </rPr>
          <t>Gray cells are used by the worksheet and should not be overwritten, but the information is made difficult to see as it is seen as unnessary for the normal user.</t>
        </r>
      </text>
    </comment>
    <comment ref="P3" authorId="0">
      <text>
        <r>
          <rPr>
            <sz val="8"/>
            <rFont val="Tahoma"/>
            <family val="2"/>
          </rPr>
          <t>This indicates characteristics of the candidate clones considered for use in a seed orchard. The specific details for the choosen clones can be changed at will. Less important input or output can be in unbolded.</t>
        </r>
      </text>
    </comment>
    <comment ref="O3" authorId="0">
      <text>
        <r>
          <rPr>
            <sz val="8"/>
            <rFont val="Tahoma"/>
            <family val="2"/>
          </rPr>
          <t>Cell need to be moved later or content need to be changed</t>
        </r>
      </text>
    </comment>
    <comment ref="E15" authorId="1">
      <text>
        <r>
          <rPr>
            <sz val="8"/>
            <rFont val="Tahoma"/>
            <family val="2"/>
          </rPr>
          <t>The effective number (status number) of the seed crop from the seed orchard</t>
        </r>
      </text>
    </comment>
    <comment ref="E11" authorId="1">
      <text>
        <r>
          <rPr>
            <sz val="8"/>
            <rFont val="Tahoma"/>
            <family val="2"/>
          </rPr>
          <t>The average breeding value for the ramets in the seed orchard</t>
        </r>
      </text>
    </comment>
    <comment ref="E12" authorId="1">
      <text>
        <r>
          <rPr>
            <sz val="8"/>
            <rFont val="Tahoma"/>
            <family val="2"/>
          </rPr>
          <t>The average seed production (fertility) of a ramet in the seed orchard</t>
        </r>
      </text>
    </comment>
    <comment ref="E13" authorId="1">
      <text>
        <r>
          <rPr>
            <sz val="8"/>
            <rFont val="Tahoma"/>
            <family val="2"/>
          </rPr>
          <t>The average breeding value of a seed from the seed orchard</t>
        </r>
      </text>
    </comment>
    <comment ref="O10" authorId="0">
      <text>
        <r>
          <rPr>
            <sz val="8"/>
            <rFont val="Tahoma"/>
            <family val="2"/>
          </rPr>
          <t xml:space="preserve">For this alternative the clones are selected according to </t>
        </r>
        <r>
          <rPr>
            <sz val="8"/>
            <rFont val="Tahoma"/>
            <family val="2"/>
          </rPr>
          <t>their breeding value.</t>
        </r>
      </text>
    </comment>
    <comment ref="R10" authorId="0">
      <text>
        <r>
          <rPr>
            <sz val="8"/>
            <rFont val="Tahoma"/>
            <family val="2"/>
          </rPr>
          <t>For this alternative the clones are selected according to</t>
        </r>
        <r>
          <rPr>
            <sz val="8"/>
            <rFont val="Tahoma"/>
            <family val="2"/>
          </rPr>
          <t xml:space="preserve"> their</t>
        </r>
        <r>
          <rPr>
            <sz val="8"/>
            <rFont val="Tahoma"/>
            <family val="2"/>
          </rPr>
          <t xml:space="preserve"> seed production</t>
        </r>
        <r>
          <rPr>
            <sz val="8"/>
            <rFont val="Tahoma"/>
            <family val="2"/>
          </rPr>
          <t>.</t>
        </r>
      </text>
    </comment>
    <comment ref="P11" authorId="1">
      <text>
        <r>
          <rPr>
            <sz val="8"/>
            <rFont val="Tahoma"/>
            <family val="2"/>
          </rPr>
          <t>The average breeding value for the ramets in the seed orchard</t>
        </r>
      </text>
    </comment>
    <comment ref="S11" authorId="1">
      <text>
        <r>
          <rPr>
            <sz val="8"/>
            <rFont val="Tahoma"/>
            <family val="2"/>
          </rPr>
          <t>The average breeding value for the ramets in the seed orchard</t>
        </r>
      </text>
    </comment>
    <comment ref="P12" authorId="1">
      <text>
        <r>
          <rPr>
            <sz val="8"/>
            <rFont val="Tahoma"/>
            <family val="2"/>
          </rPr>
          <t>The average seed production (fertility) of a ramet in the seed orchard</t>
        </r>
      </text>
    </comment>
    <comment ref="S12" authorId="1">
      <text>
        <r>
          <rPr>
            <sz val="8"/>
            <rFont val="Tahoma"/>
            <family val="2"/>
          </rPr>
          <t>The average seed production (fertility) of a ramet in the seed orchard</t>
        </r>
      </text>
    </comment>
    <comment ref="P13" authorId="1">
      <text>
        <r>
          <rPr>
            <sz val="8"/>
            <rFont val="Tahoma"/>
            <family val="2"/>
          </rPr>
          <t>The average breeding value of a seed from the seed orchard</t>
        </r>
      </text>
    </comment>
    <comment ref="S13" authorId="1">
      <text>
        <r>
          <rPr>
            <sz val="8"/>
            <rFont val="Tahoma"/>
            <family val="2"/>
          </rPr>
          <t>The average breeding value of a seed from the seed orchard</t>
        </r>
      </text>
    </comment>
    <comment ref="P14" authorId="1">
      <text>
        <r>
          <rPr>
            <sz val="8"/>
            <rFont val="Tahoma"/>
            <family val="2"/>
          </rPr>
          <t>The effective number (status number) of the clones (ramet</t>
        </r>
        <r>
          <rPr>
            <sz val="8"/>
            <rFont val="Tahoma"/>
            <family val="2"/>
          </rPr>
          <t xml:space="preserve"> </t>
        </r>
        <r>
          <rPr>
            <sz val="8"/>
            <rFont val="Tahoma"/>
            <family val="2"/>
          </rPr>
          <t>number considered)</t>
        </r>
      </text>
    </comment>
    <comment ref="S14" authorId="1">
      <text>
        <r>
          <rPr>
            <sz val="8"/>
            <rFont val="Tahoma"/>
            <family val="2"/>
          </rPr>
          <t>The effective number (status number) of the clones (ramet</t>
        </r>
        <r>
          <rPr>
            <sz val="8"/>
            <rFont val="Tahoma"/>
            <family val="2"/>
          </rPr>
          <t xml:space="preserve"> </t>
        </r>
        <r>
          <rPr>
            <sz val="8"/>
            <rFont val="Tahoma"/>
            <family val="2"/>
          </rPr>
          <t>number considered)</t>
        </r>
      </text>
    </comment>
    <comment ref="P15" authorId="1">
      <text>
        <r>
          <rPr>
            <sz val="8"/>
            <rFont val="Tahoma"/>
            <family val="2"/>
          </rPr>
          <t>The effective number (status number) of the seed crop from the seed orchard</t>
        </r>
      </text>
    </comment>
    <comment ref="S15" authorId="1">
      <text>
        <r>
          <rPr>
            <sz val="8"/>
            <rFont val="Tahoma"/>
            <family val="2"/>
          </rPr>
          <t>The effective number (status number) of the seed crop from the seed orchard</t>
        </r>
      </text>
    </comment>
    <comment ref="P20" authorId="1">
      <text>
        <r>
          <rPr>
            <sz val="8"/>
            <rFont val="Tahoma"/>
            <family val="2"/>
          </rPr>
          <t xml:space="preserve">Choose a value (lower limit </t>
        </r>
        <r>
          <rPr>
            <sz val="8"/>
            <rFont val="Tahoma"/>
            <family val="2"/>
          </rPr>
          <t xml:space="preserve">of breeding value of a clone </t>
        </r>
        <r>
          <rPr>
            <sz val="8"/>
            <rFont val="Tahoma"/>
            <family val="2"/>
          </rPr>
          <t>for inclusion) here to get the effective number the same for the compared alternatives!</t>
        </r>
      </text>
    </comment>
    <comment ref="S20" authorId="1">
      <text>
        <r>
          <rPr>
            <sz val="8"/>
            <rFont val="Tahoma"/>
            <family val="2"/>
          </rPr>
          <t>Choose a value</t>
        </r>
        <r>
          <rPr>
            <sz val="8"/>
            <rFont val="Tahoma"/>
            <family val="2"/>
          </rPr>
          <t xml:space="preserve"> (lower limit of seed productivity of a clone for inclusion)</t>
        </r>
        <r>
          <rPr>
            <sz val="8"/>
            <rFont val="Tahoma"/>
            <family val="2"/>
          </rPr>
          <t xml:space="preserve"> here to get the effective number at a similar level for the compared alternatives!</t>
        </r>
      </text>
    </comment>
    <comment ref="P21" authorId="0">
      <text>
        <r>
          <rPr>
            <sz val="8"/>
            <rFont val="Tahoma"/>
            <family val="2"/>
          </rPr>
          <t>Suggested proportion of ramets</t>
        </r>
      </text>
    </comment>
    <comment ref="S21" authorId="0">
      <text>
        <r>
          <rPr>
            <sz val="8"/>
            <rFont val="Tahoma"/>
            <family val="2"/>
          </rPr>
          <t>Suggested proportion of ramets</t>
        </r>
      </text>
    </comment>
    <comment ref="I10" authorId="0">
      <text>
        <r>
          <rPr>
            <sz val="8"/>
            <rFont val="Tahoma"/>
            <family val="2"/>
          </rPr>
          <t>For this alternative the clones are selected according to Si(gi-g0).</t>
        </r>
      </text>
    </comment>
    <comment ref="J11" authorId="1">
      <text>
        <r>
          <rPr>
            <sz val="8"/>
            <rFont val="Tahoma"/>
            <family val="2"/>
          </rPr>
          <t>The average breeding value for the ramets in the seed orchard</t>
        </r>
      </text>
    </comment>
    <comment ref="J12" authorId="1">
      <text>
        <r>
          <rPr>
            <sz val="8"/>
            <rFont val="Tahoma"/>
            <family val="2"/>
          </rPr>
          <t>The average seed production (fertility) of a ramet in the seed orchard</t>
        </r>
      </text>
    </comment>
    <comment ref="J13" authorId="1">
      <text>
        <r>
          <rPr>
            <sz val="8"/>
            <rFont val="Tahoma"/>
            <family val="2"/>
          </rPr>
          <t>The average breeding value of a seed from the seed orchard</t>
        </r>
      </text>
    </comment>
    <comment ref="J14" authorId="1">
      <text>
        <r>
          <rPr>
            <sz val="8"/>
            <rFont val="Tahoma"/>
            <family val="2"/>
          </rPr>
          <t>The effective number (status number) of the clones (ramet</t>
        </r>
        <r>
          <rPr>
            <sz val="8"/>
            <rFont val="Tahoma"/>
            <family val="2"/>
          </rPr>
          <t xml:space="preserve"> </t>
        </r>
        <r>
          <rPr>
            <sz val="8"/>
            <rFont val="Tahoma"/>
            <family val="2"/>
          </rPr>
          <t>number considered)</t>
        </r>
      </text>
    </comment>
    <comment ref="J15" authorId="1">
      <text>
        <r>
          <rPr>
            <sz val="8"/>
            <rFont val="Tahoma"/>
            <family val="2"/>
          </rPr>
          <t>The effective number (status number) of the seed crop from the seed orchard</t>
        </r>
      </text>
    </comment>
    <comment ref="J20" authorId="1">
      <text>
        <r>
          <rPr>
            <sz val="8"/>
            <rFont val="Tahoma"/>
            <family val="2"/>
          </rPr>
          <t>Choose a value</t>
        </r>
        <r>
          <rPr>
            <sz val="8"/>
            <rFont val="Tahoma"/>
            <family val="2"/>
          </rPr>
          <t xml:space="preserve">(lower limit of si*(gi-g0) of a clone for inclusion) </t>
        </r>
        <r>
          <rPr>
            <sz val="8"/>
            <rFont val="Tahoma"/>
            <family val="2"/>
          </rPr>
          <t xml:space="preserve">here to get the effective number at a similar level for the compared alternatives! </t>
        </r>
        <r>
          <rPr>
            <sz val="8"/>
            <color indexed="17"/>
            <rFont val="Tahoma"/>
            <family val="2"/>
          </rPr>
          <t>Note however that it may be doubtful to leave clones with a breeding value below that of stand seeds!</t>
        </r>
      </text>
    </comment>
    <comment ref="J21" authorId="0">
      <text>
        <r>
          <rPr>
            <sz val="8"/>
            <rFont val="Tahoma"/>
            <family val="2"/>
          </rPr>
          <t>Suggested proportion of ramets</t>
        </r>
      </text>
    </comment>
    <comment ref="K21" authorId="0">
      <text>
        <r>
          <rPr>
            <sz val="8"/>
            <rFont val="Tahoma"/>
            <family val="2"/>
          </rPr>
          <t>Proportional to expected number of seeds per clone</t>
        </r>
      </text>
    </comment>
    <comment ref="D18" authorId="0">
      <text>
        <r>
          <rPr>
            <sz val="8"/>
            <rFont val="Tahoma"/>
            <family val="2"/>
          </rPr>
          <t>This is the benefit of the seed orchard crop calculated as S(a+bG)</t>
        </r>
      </text>
    </comment>
    <comment ref="D19" authorId="0">
      <text>
        <r>
          <rPr>
            <sz val="8"/>
            <rFont val="Tahoma"/>
            <family val="2"/>
          </rPr>
          <t>This is the benefit of the seed orchard crop calculated as S(a+bG)-c/2Ns</t>
        </r>
      </text>
    </comment>
    <comment ref="E18" authorId="0">
      <text>
        <r>
          <rPr>
            <sz val="8"/>
            <rFont val="Tahoma"/>
            <family val="2"/>
          </rPr>
          <t>This is the benefit of the seed orchard crop calculated as S(</t>
        </r>
        <r>
          <rPr>
            <sz val="8"/>
            <rFont val="Tahoma"/>
            <family val="2"/>
          </rPr>
          <t>G</t>
        </r>
        <r>
          <rPr>
            <sz val="8"/>
            <rFont val="Tahoma"/>
            <family val="2"/>
          </rPr>
          <t>-</t>
        </r>
        <r>
          <rPr>
            <sz val="8"/>
            <rFont val="Tahoma"/>
            <family val="2"/>
          </rPr>
          <t>g0</t>
        </r>
        <r>
          <rPr>
            <sz val="8"/>
            <rFont val="Tahoma"/>
            <family val="2"/>
          </rPr>
          <t>)</t>
        </r>
        <r>
          <rPr>
            <sz val="8"/>
            <rFont val="Tahoma"/>
            <family val="2"/>
          </rPr>
          <t>.</t>
        </r>
      </text>
    </comment>
    <comment ref="E19" authorId="0">
      <text>
        <r>
          <rPr>
            <sz val="8"/>
            <rFont val="Tahoma"/>
            <family val="2"/>
          </rPr>
          <t>This is the benefit of the seed orchard crop calculated as S(G</t>
        </r>
        <r>
          <rPr>
            <sz val="8"/>
            <rFont val="Tahoma"/>
            <family val="2"/>
          </rPr>
          <t>-g0</t>
        </r>
        <r>
          <rPr>
            <sz val="8"/>
            <rFont val="Tahoma"/>
            <family val="2"/>
          </rPr>
          <t>-c/2Ns</t>
        </r>
        <r>
          <rPr>
            <sz val="8"/>
            <rFont val="Tahoma"/>
            <family val="2"/>
          </rPr>
          <t>).</t>
        </r>
      </text>
    </comment>
    <comment ref="F10" authorId="0">
      <text>
        <r>
          <rPr>
            <sz val="8"/>
            <rFont val="Tahoma"/>
            <family val="2"/>
          </rPr>
          <t>This area is mainly for clones selected with solver iterated proportions. It can be used for customer inserted values. Sometimes it can be desirable to insert reasonalbe initiation values to make the iterations shorter and more reliable!</t>
        </r>
      </text>
    </comment>
    <comment ref="G11" authorId="1">
      <text>
        <r>
          <rPr>
            <sz val="8"/>
            <rFont val="Tahoma"/>
            <family val="2"/>
          </rPr>
          <t>The average breeding value for the ramets in the seed orchard</t>
        </r>
      </text>
    </comment>
    <comment ref="G12" authorId="1">
      <text>
        <r>
          <rPr>
            <sz val="8"/>
            <rFont val="Tahoma"/>
            <family val="2"/>
          </rPr>
          <t>The average seed production (fertility) of a ramet in the seed orchard</t>
        </r>
      </text>
    </comment>
    <comment ref="G13" authorId="1">
      <text>
        <r>
          <rPr>
            <sz val="8"/>
            <rFont val="Tahoma"/>
            <family val="2"/>
          </rPr>
          <t>The average breeding value of a seed from the seed orchard</t>
        </r>
      </text>
    </comment>
    <comment ref="G14" authorId="1">
      <text>
        <r>
          <rPr>
            <sz val="8"/>
            <rFont val="Tahoma"/>
            <family val="2"/>
          </rPr>
          <t>The effective number (status number) of the clones (ramet</t>
        </r>
        <r>
          <rPr>
            <sz val="8"/>
            <rFont val="Tahoma"/>
            <family val="2"/>
          </rPr>
          <t xml:space="preserve"> </t>
        </r>
        <r>
          <rPr>
            <sz val="8"/>
            <rFont val="Tahoma"/>
            <family val="2"/>
          </rPr>
          <t>number considered)</t>
        </r>
      </text>
    </comment>
    <comment ref="G15" authorId="1">
      <text>
        <r>
          <rPr>
            <sz val="8"/>
            <rFont val="Tahoma"/>
            <family val="2"/>
          </rPr>
          <t>The effective number (status number) of the seed crop from the seed orchard</t>
        </r>
      </text>
    </comment>
    <comment ref="G20" authorId="1">
      <text>
        <r>
          <rPr>
            <sz val="8"/>
            <rFont val="Tahoma"/>
            <family val="2"/>
          </rPr>
          <t>Need not choose a value (lower limit of si*(gi-g0) of a clone for inclusion) here because the result in the target cell will be determined by changing the cells where constraints have been set when Solver is run.</t>
        </r>
      </text>
    </comment>
    <comment ref="G21" authorId="0">
      <text>
        <r>
          <rPr>
            <sz val="8"/>
            <rFont val="Tahoma"/>
            <family val="2"/>
          </rPr>
          <t>Suggested proportion of ramets</t>
        </r>
        <r>
          <rPr>
            <sz val="8"/>
            <rFont val="Tahoma"/>
            <family val="2"/>
          </rPr>
          <t>. This is determined by Solver but it may be a good idea to glue the values from the adjacent alternative (column J) as starting values for Solver to run properly and get reliable result.</t>
        </r>
      </text>
    </comment>
    <comment ref="H21" authorId="0">
      <text>
        <r>
          <rPr>
            <sz val="8"/>
            <rFont val="Tahoma"/>
            <family val="2"/>
          </rPr>
          <t>Proportional to expected number of seeds per clone</t>
        </r>
      </text>
    </comment>
    <comment ref="N21" authorId="0">
      <text>
        <r>
          <rPr>
            <sz val="8"/>
            <rFont val="Tahoma"/>
            <family val="2"/>
          </rPr>
          <t>Proportional to expected number of seeds per clone</t>
        </r>
      </text>
    </comment>
    <comment ref="Q21" authorId="0">
      <text>
        <r>
          <rPr>
            <sz val="8"/>
            <rFont val="Tahoma"/>
            <family val="2"/>
          </rPr>
          <t>Proportional to expected number of seeds per clone</t>
        </r>
      </text>
    </comment>
    <comment ref="T21" authorId="0">
      <text>
        <r>
          <rPr>
            <sz val="8"/>
            <rFont val="Tahoma"/>
            <family val="2"/>
          </rPr>
          <t>Proportional to expected number of seeds per clone</t>
        </r>
      </text>
    </comment>
    <comment ref="G18" authorId="0">
      <text>
        <r>
          <rPr>
            <sz val="8"/>
            <rFont val="Tahoma"/>
            <family val="2"/>
          </rPr>
          <t>This is the benefit of the seed orchard crop calculated as S(G</t>
        </r>
        <r>
          <rPr>
            <sz val="8"/>
            <rFont val="Tahoma"/>
            <family val="2"/>
          </rPr>
          <t>-g0</t>
        </r>
        <r>
          <rPr>
            <sz val="8"/>
            <rFont val="Tahoma"/>
            <family val="2"/>
          </rPr>
          <t>)</t>
        </r>
        <r>
          <rPr>
            <sz val="8"/>
            <rFont val="Tahoma"/>
            <family val="2"/>
          </rPr>
          <t>.</t>
        </r>
      </text>
    </comment>
    <comment ref="G19" authorId="0">
      <text>
        <r>
          <rPr>
            <sz val="8"/>
            <rFont val="Tahoma"/>
            <family val="2"/>
          </rPr>
          <t>This is the benefit of the seed orchard crop calculated as S(G-</t>
        </r>
        <r>
          <rPr>
            <sz val="8"/>
            <rFont val="Tahoma"/>
            <family val="2"/>
          </rPr>
          <t>g0-</t>
        </r>
        <r>
          <rPr>
            <sz val="8"/>
            <rFont val="Tahoma"/>
            <family val="2"/>
          </rPr>
          <t>c/2Ns)</t>
        </r>
        <r>
          <rPr>
            <sz val="8"/>
            <rFont val="Tahoma"/>
            <family val="2"/>
          </rPr>
          <t>.</t>
        </r>
      </text>
    </comment>
    <comment ref="J18" authorId="0">
      <text>
        <r>
          <rPr>
            <sz val="8"/>
            <rFont val="Tahoma"/>
            <family val="2"/>
          </rPr>
          <t>This is the benefit of the seed orchard crop calculated as S(a-G)</t>
        </r>
      </text>
    </comment>
    <comment ref="M18" authorId="0">
      <text>
        <r>
          <rPr>
            <sz val="8"/>
            <rFont val="Tahoma"/>
            <family val="2"/>
          </rPr>
          <t>This is the benefit of the seed orchard crop calculated as S(a-G)</t>
        </r>
      </text>
    </comment>
    <comment ref="S18" authorId="0">
      <text>
        <r>
          <rPr>
            <sz val="8"/>
            <rFont val="Tahoma"/>
            <family val="2"/>
          </rPr>
          <t>This is the benefit of the seed orchard crop calculated as S(a-G)</t>
        </r>
      </text>
    </comment>
    <comment ref="S19" authorId="0">
      <text>
        <r>
          <rPr>
            <sz val="8"/>
            <rFont val="Tahoma"/>
            <family val="2"/>
          </rPr>
          <t>This is the benefit of the seed orchard crop calculated as S(a-G-c/2Ns)</t>
        </r>
      </text>
    </comment>
    <comment ref="P18" authorId="0">
      <text>
        <r>
          <rPr>
            <sz val="8"/>
            <rFont val="Tahoma"/>
            <family val="2"/>
          </rPr>
          <t>This is the benefit of the seed orchard crop calculated as S(a-G)</t>
        </r>
      </text>
    </comment>
    <comment ref="D7" authorId="0">
      <text>
        <r>
          <rPr>
            <sz val="8"/>
            <rFont val="Tahoma"/>
            <family val="2"/>
          </rPr>
          <t>This is the cost in benefit of one unit of gene diversity. It need some thought to interpret the importance of this parameter correctly!</t>
        </r>
      </text>
    </comment>
    <comment ref="L21" authorId="0">
      <text>
        <r>
          <rPr>
            <sz val="8"/>
            <rFont val="Tahoma"/>
            <family val="2"/>
          </rPr>
          <t>Suggested number of ramets (relative units!)</t>
        </r>
        <r>
          <rPr>
            <sz val="8"/>
            <rFont val="Tahoma"/>
            <family val="2"/>
          </rPr>
          <t>. It is actually the difference between a clone and the lower limit for inclusion if it is positive, otherwise 0.</t>
        </r>
      </text>
    </comment>
    <comment ref="G16" authorId="1">
      <text>
        <r>
          <rPr>
            <sz val="8"/>
            <rFont val="Tahoma"/>
            <family val="2"/>
          </rPr>
          <t>The benefit of a seed orchard crop calculated as sum pisi(gi-g0)</t>
        </r>
      </text>
    </comment>
    <comment ref="D63" authorId="0">
      <text>
        <r>
          <rPr>
            <sz val="8"/>
            <rFont val="Tahoma"/>
            <family val="2"/>
          </rPr>
          <t>It is suggested that the average should be 100.</t>
        </r>
      </text>
    </comment>
    <comment ref="C63" authorId="0">
      <text>
        <r>
          <rPr>
            <sz val="8"/>
            <rFont val="Tahoma"/>
            <family val="2"/>
          </rPr>
          <t>It is suggested that the average should be exactly 1 or 100, thus expressed relative to the common average.
However the worksheet works probably if the values are not standardised in that way.</t>
        </r>
      </text>
    </comment>
    <comment ref="G17" authorId="1">
      <text>
        <r>
          <rPr>
            <sz val="8"/>
            <rFont val="Tahoma"/>
            <family val="2"/>
          </rPr>
          <t>The benefit of a seed orchard crop calculated as sum pisi(gi-g0) - cS/2Ns</t>
        </r>
      </text>
    </comment>
    <comment ref="M16" authorId="1">
      <text>
        <r>
          <rPr>
            <sz val="8"/>
            <rFont val="Tahoma"/>
            <family val="2"/>
          </rPr>
          <t>The benefit of a seed orchard crop calculated as sum pisi(gi-g0)</t>
        </r>
      </text>
    </comment>
    <comment ref="M17" authorId="1">
      <text>
        <r>
          <rPr>
            <sz val="8"/>
            <rFont val="Tahoma"/>
            <family val="2"/>
          </rPr>
          <t>The benefit of a seed orchard crop calculated as sum pisi(gi-g0) - cS/2Ns</t>
        </r>
      </text>
    </comment>
    <comment ref="J19" authorId="0">
      <text>
        <r>
          <rPr>
            <sz val="8"/>
            <rFont val="Tahoma"/>
            <family val="2"/>
          </rPr>
          <t>This is the benefit of the seed orchard crop calculated as S(a-G-c/2Ns)</t>
        </r>
      </text>
    </comment>
    <comment ref="M19" authorId="0">
      <text>
        <r>
          <rPr>
            <sz val="8"/>
            <rFont val="Tahoma"/>
            <family val="2"/>
          </rPr>
          <t>This is the benefit of the seed orchard crop calculated as S(a-G-c/2Ns)</t>
        </r>
      </text>
    </comment>
    <comment ref="P19" authorId="0">
      <text>
        <r>
          <rPr>
            <sz val="8"/>
            <rFont val="Tahoma"/>
            <family val="2"/>
          </rPr>
          <t>This is the benefit of the seed orchard crop calculated as S(a-G-c/2Ns)</t>
        </r>
      </text>
    </comment>
    <comment ref="R63" authorId="3">
      <text>
        <r>
          <rPr>
            <sz val="8"/>
            <rFont val="Tahoma"/>
            <family val="2"/>
          </rPr>
          <t>Number of clones selected.</t>
        </r>
      </text>
    </comment>
    <comment ref="O63" authorId="3">
      <text>
        <r>
          <rPr>
            <sz val="8"/>
            <rFont val="Tahoma"/>
            <family val="2"/>
          </rPr>
          <t>Number of clones selected.</t>
        </r>
      </text>
    </comment>
    <comment ref="L63" authorId="3">
      <text>
        <r>
          <rPr>
            <sz val="8"/>
            <rFont val="Tahoma"/>
            <family val="2"/>
          </rPr>
          <t>Sum of suggested number of ramets.</t>
        </r>
      </text>
    </comment>
    <comment ref="F63" authorId="3">
      <text>
        <r>
          <rPr>
            <sz val="8"/>
            <rFont val="Tahoma"/>
            <family val="2"/>
          </rPr>
          <t>Number of clones selected.</t>
        </r>
      </text>
    </comment>
    <comment ref="I63" authorId="3">
      <text>
        <r>
          <rPr>
            <sz val="8"/>
            <rFont val="Tahoma"/>
            <family val="2"/>
          </rPr>
          <t>Number of clones selected.</t>
        </r>
      </text>
    </comment>
    <comment ref="L64" authorId="3">
      <text>
        <r>
          <rPr>
            <sz val="8"/>
            <rFont val="Tahoma"/>
            <family val="2"/>
          </rPr>
          <t>Number of clones selected.</t>
        </r>
      </text>
    </comment>
    <comment ref="F3" authorId="0">
      <text>
        <r>
          <rPr>
            <sz val="8"/>
            <rFont val="Tahoma"/>
            <family val="0"/>
          </rPr>
          <t>On a separate sheet real data are inserted. They are planned for a publication.
Data on relative seed productivity and breeding value of 41 clones in a Pinus sylvestris seed orchard  were obtained from the Forestry Research Institute of Sweden.</t>
        </r>
      </text>
    </comment>
  </commentList>
</comments>
</file>

<file path=xl/sharedStrings.xml><?xml version="1.0" encoding="utf-8"?>
<sst xmlns="http://schemas.openxmlformats.org/spreadsheetml/2006/main" count="112" uniqueCount="68">
  <si>
    <t xml:space="preserve">Aim </t>
  </si>
  <si>
    <t>Method</t>
  </si>
  <si>
    <t>Technical</t>
  </si>
  <si>
    <t>Results</t>
  </si>
  <si>
    <t>Initial settings</t>
  </si>
  <si>
    <t>Oversimplifications</t>
  </si>
  <si>
    <t>Suggested changes</t>
  </si>
  <si>
    <t>Explanations</t>
  </si>
  <si>
    <t>Colour and font meaning:</t>
  </si>
  <si>
    <t>Input</t>
  </si>
  <si>
    <t>Acknowledgements</t>
  </si>
  <si>
    <t>Internal</t>
  </si>
  <si>
    <t>Value for forestry and benefit</t>
  </si>
  <si>
    <t>Clone ID</t>
  </si>
  <si>
    <t>Measure</t>
  </si>
  <si>
    <t>Alternative criteria for selecting clones with different number of ramets</t>
  </si>
  <si>
    <t>Effective number of clones</t>
  </si>
  <si>
    <t>Effective number of seed crop</t>
  </si>
  <si>
    <t>Seeds</t>
  </si>
  <si>
    <t>Proportion of ramets</t>
  </si>
  <si>
    <t>Number of ramets (relative units)</t>
  </si>
  <si>
    <t>Average:</t>
  </si>
  <si>
    <t xml:space="preserve">Benefit of seed orchard crop, diversity neglected </t>
  </si>
  <si>
    <t xml:space="preserve">Benefit of seed orchard crop, diversity considered </t>
  </si>
  <si>
    <t>Standard deviation:</t>
  </si>
  <si>
    <t>New data</t>
  </si>
  <si>
    <t>Solver</t>
  </si>
  <si>
    <t>Fertility</t>
  </si>
  <si>
    <t>List of candidates</t>
  </si>
  <si>
    <t>Breeding Value</t>
  </si>
  <si>
    <t>EXCEL sheets on Dag Lindgrens web sites - general</t>
  </si>
  <si>
    <r>
      <t xml:space="preserve">          Input values </t>
    </r>
    <r>
      <rPr>
        <sz val="9"/>
        <color indexed="8"/>
        <rFont val="Arial"/>
        <family val="2"/>
      </rPr>
      <t>(for seed benefit estimation)</t>
    </r>
  </si>
  <si>
    <t>Solver - advanced</t>
  </si>
  <si>
    <t>Breeding Value, average of ramets</t>
  </si>
  <si>
    <t>G, average for seed crop</t>
  </si>
  <si>
    <t>Penalty for diversity, c</t>
  </si>
  <si>
    <t>Interpolation</t>
  </si>
  <si>
    <t>Value</t>
  </si>
  <si>
    <t>Value for the candidate population</t>
  </si>
  <si>
    <t>Breeding value intercept; g0</t>
  </si>
  <si>
    <t>Orchard benefit maximisation</t>
  </si>
  <si>
    <t>Clone benefit truncation</t>
  </si>
  <si>
    <t>Linear deployment</t>
  </si>
  <si>
    <t>Breeding value truncation</t>
  </si>
  <si>
    <t>Seed productivity truncation</t>
  </si>
  <si>
    <t>S,Seed production, average of ramets</t>
  </si>
  <si>
    <t>gi</t>
  </si>
  <si>
    <t>si</t>
  </si>
  <si>
    <t>si*(gi-g0)</t>
  </si>
  <si>
    <r>
      <t>S,</t>
    </r>
    <r>
      <rPr>
        <sz val="10"/>
        <rFont val="Arial"/>
        <family val="2"/>
      </rPr>
      <t>Seed production, average of ramets</t>
    </r>
  </si>
  <si>
    <t>Orchard benefit maximisation</t>
  </si>
  <si>
    <t>Clone benefit truncation</t>
  </si>
  <si>
    <t>Linear deployment</t>
  </si>
  <si>
    <r>
      <t>B</t>
    </r>
    <r>
      <rPr>
        <sz val="10"/>
        <rFont val="Arial"/>
        <family val="2"/>
      </rPr>
      <t>reeding value truncation</t>
    </r>
  </si>
  <si>
    <t>Seed productivity truncation</t>
  </si>
  <si>
    <t>gi</t>
  </si>
  <si>
    <t>si</t>
  </si>
  <si>
    <r>
      <t>s</t>
    </r>
    <r>
      <rPr>
        <sz val="10"/>
        <rFont val="Arial"/>
        <family val="2"/>
      </rPr>
      <t>i*(</t>
    </r>
    <r>
      <rPr>
        <sz val="10"/>
        <rFont val="Arial"/>
        <family val="2"/>
      </rPr>
      <t>g</t>
    </r>
    <r>
      <rPr>
        <sz val="10"/>
        <rFont val="Arial"/>
        <family val="2"/>
      </rPr>
      <t>i-g0)</t>
    </r>
  </si>
  <si>
    <t>Breeding value intercept; g0</t>
  </si>
  <si>
    <t>Seed Orchard Deployment considering breeding value and seed production</t>
  </si>
  <si>
    <t>Lower limit for inclusion of a clone</t>
  </si>
  <si>
    <t>Lower limit for inclusion of a clone</t>
  </si>
  <si>
    <t>Difference between a clone and the lower limit for inclusion if it is positive,otherwise 0</t>
  </si>
  <si>
    <t>Difference between a clone and the lower limit for inclusion if it is positive,otherwise 0</t>
  </si>
  <si>
    <t>About</t>
  </si>
  <si>
    <t>Real data</t>
  </si>
  <si>
    <t>Authored by Dag Lindgren and Jianguo Cui</t>
  </si>
  <si>
    <t>Last edit Dag Lindgren 2003-03-05</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</si>
</sst>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0000000"/>
    <numFmt numFmtId="193" formatCode="0.000000"/>
    <numFmt numFmtId="194" formatCode="0.00000"/>
    <numFmt numFmtId="195" formatCode="0.0000"/>
    <numFmt numFmtId="196" formatCode="0.000"/>
    <numFmt numFmtId="197" formatCode="0.0"/>
    <numFmt numFmtId="198" formatCode="0.00000000"/>
    <numFmt numFmtId="199" formatCode="&quot;Yes&quot;;&quot;Yes&quot;;&quot;No&quot;"/>
    <numFmt numFmtId="200" formatCode="&quot;True&quot;;&quot;True&quot;;&quot;False&quot;"/>
    <numFmt numFmtId="201" formatCode="&quot;On&quot;;&quot;On&quot;;&quot;Off&quot;"/>
    <numFmt numFmtId="202" formatCode="0.00_-"/>
    <numFmt numFmtId="203" formatCode="0.0_-"/>
  </numFmts>
  <fonts count="51">
    <font>
      <sz val="10"/>
      <name val="Arial"/>
      <family val="2"/>
    </font>
    <font>
      <b/>
      <sz val="14"/>
      <color indexed="14"/>
      <name val="Arial"/>
      <family val="2"/>
    </font>
    <font>
      <sz val="8"/>
      <name val="Arial"/>
      <family val="2"/>
    </font>
    <font>
      <sz val="8"/>
      <color indexed="11"/>
      <name val="Arial"/>
      <family val="2"/>
    </font>
    <font>
      <sz val="8"/>
      <name val="Tahoma"/>
      <family val="2"/>
    </font>
    <font>
      <b/>
      <sz val="8"/>
      <color indexed="10"/>
      <name val="Tahoma"/>
      <family val="2"/>
    </font>
    <font>
      <b/>
      <sz val="10"/>
      <color indexed="10"/>
      <name val="Arial"/>
      <family val="2"/>
    </font>
    <font>
      <b/>
      <sz val="10"/>
      <color indexed="12"/>
      <name val="Arial"/>
      <family val="2"/>
    </font>
    <font>
      <sz val="10"/>
      <color indexed="12"/>
      <name val="Arial"/>
      <family val="2"/>
    </font>
    <font>
      <b/>
      <sz val="8"/>
      <name val="Tahoma"/>
      <family val="2"/>
    </font>
    <font>
      <sz val="10"/>
      <color indexed="10"/>
      <name val="Arial"/>
      <family val="2"/>
    </font>
    <font>
      <b/>
      <sz val="10"/>
      <name val="Arial"/>
      <family val="2"/>
    </font>
    <font>
      <sz val="8"/>
      <color indexed="10"/>
      <name val="Tahoma"/>
      <family val="2"/>
    </font>
    <font>
      <b/>
      <sz val="8"/>
      <color indexed="12"/>
      <name val="Tahoma"/>
      <family val="2"/>
    </font>
    <font>
      <sz val="8"/>
      <color indexed="12"/>
      <name val="Tahoma"/>
      <family val="2"/>
    </font>
    <font>
      <sz val="10"/>
      <color indexed="22"/>
      <name val="Arial"/>
      <family val="2"/>
    </font>
    <font>
      <b/>
      <sz val="8"/>
      <name val="Arial"/>
      <family val="2"/>
    </font>
    <font>
      <b/>
      <sz val="8"/>
      <color indexed="17"/>
      <name val="Tahoma"/>
      <family val="2"/>
    </font>
    <font>
      <sz val="10"/>
      <color indexed="8"/>
      <name val="Arial"/>
      <family val="2"/>
    </font>
    <font>
      <u val="single"/>
      <sz val="10"/>
      <color indexed="12"/>
      <name val="Arial"/>
      <family val="2"/>
    </font>
    <font>
      <u val="single"/>
      <sz val="10"/>
      <color indexed="36"/>
      <name val="Arial"/>
      <family val="2"/>
    </font>
    <font>
      <b/>
      <sz val="12"/>
      <color indexed="14"/>
      <name val="Arial"/>
      <family val="2"/>
    </font>
    <font>
      <sz val="9"/>
      <name val="Arial"/>
      <family val="2"/>
    </font>
    <font>
      <b/>
      <sz val="9"/>
      <name val="Arial"/>
      <family val="2"/>
    </font>
    <font>
      <b/>
      <sz val="10"/>
      <color indexed="20"/>
      <name val="Arial"/>
      <family val="2"/>
    </font>
    <font>
      <b/>
      <sz val="9"/>
      <color indexed="8"/>
      <name val="Arial"/>
      <family val="2"/>
    </font>
    <font>
      <sz val="9"/>
      <color indexed="12"/>
      <name val="Arial"/>
      <family val="2"/>
    </font>
    <font>
      <b/>
      <sz val="9"/>
      <color indexed="10"/>
      <name val="Arial"/>
      <family val="2"/>
    </font>
    <font>
      <b/>
      <sz val="9"/>
      <color indexed="12"/>
      <name val="Arial"/>
      <family val="2"/>
    </font>
    <font>
      <sz val="9"/>
      <color indexed="8"/>
      <name val="Arial"/>
      <family val="2"/>
    </font>
    <font>
      <sz val="9"/>
      <color indexed="22"/>
      <name val="Arial"/>
      <family val="2"/>
    </font>
    <font>
      <sz val="8"/>
      <color indexed="23"/>
      <name val="Tahoma"/>
      <family val="2"/>
    </font>
    <font>
      <sz val="8"/>
      <color indexed="22"/>
      <name val="Arial"/>
      <family val="2"/>
    </font>
    <font>
      <sz val="8"/>
      <color indexed="12"/>
      <name val="Arial"/>
      <family val="2"/>
    </font>
    <font>
      <sz val="8"/>
      <color indexed="17"/>
      <name val="Tahoma"/>
      <family val="2"/>
    </font>
    <font>
      <sz val="9"/>
      <color indexed="10"/>
      <name val="Arial"/>
      <family val="2"/>
    </font>
    <font>
      <sz val="8"/>
      <color indexed="10"/>
      <name val="Arial"/>
      <family val="2"/>
    </font>
    <font>
      <b/>
      <sz val="10"/>
      <color indexed="14"/>
      <name val="Tahoma"/>
      <family val="2"/>
    </font>
    <font>
      <sz val="9"/>
      <color indexed="55"/>
      <name val="Arial"/>
      <family val="2"/>
    </font>
    <font>
      <sz val="10"/>
      <color indexed="55"/>
      <name val="Arial"/>
      <family val="2"/>
    </font>
    <font>
      <sz val="10"/>
      <color indexed="23"/>
      <name val="Arial"/>
      <family val="2"/>
    </font>
    <font>
      <sz val="9"/>
      <color indexed="23"/>
      <name val="Arial"/>
      <family val="2"/>
    </font>
    <font>
      <b/>
      <sz val="8"/>
      <color indexed="23"/>
      <name val="Tahoma"/>
      <family val="2"/>
    </font>
    <font>
      <sz val="9"/>
      <color indexed="53"/>
      <name val="Arial"/>
      <family val="2"/>
    </font>
    <font>
      <sz val="10"/>
      <color indexed="53"/>
      <name val="Arial"/>
      <family val="2"/>
    </font>
    <font>
      <b/>
      <sz val="12"/>
      <name val="Arial"/>
      <family val="2"/>
    </font>
    <font>
      <b/>
      <sz val="18"/>
      <name val="Arial"/>
      <family val="2"/>
    </font>
    <font>
      <sz val="12"/>
      <name val="Times New Roman"/>
      <family val="1"/>
    </font>
    <font>
      <b/>
      <i/>
      <sz val="12"/>
      <name val="Arial"/>
      <family val="2"/>
    </font>
    <font>
      <b/>
      <sz val="10"/>
      <color indexed="53"/>
      <name val="Arial"/>
      <family val="2"/>
    </font>
    <font>
      <sz val="8"/>
      <color indexed="53"/>
      <name val="Tahoma"/>
      <family val="2"/>
    </font>
  </fonts>
  <fills count="10">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23"/>
        <bgColor indexed="64"/>
      </patternFill>
    </fill>
    <fill>
      <patternFill patternType="solid">
        <fgColor indexed="51"/>
        <bgColor indexed="64"/>
      </patternFill>
    </fill>
    <fill>
      <patternFill patternType="solid">
        <fgColor indexed="43"/>
        <bgColor indexed="64"/>
      </patternFill>
    </fill>
    <fill>
      <patternFill patternType="solid">
        <fgColor indexed="11"/>
        <bgColor indexed="64"/>
      </patternFill>
    </fill>
  </fills>
  <borders count="28">
    <border>
      <left/>
      <right/>
      <top/>
      <bottom/>
      <diagonal/>
    </border>
    <border>
      <left style="medium"/>
      <right>
        <color indexed="63"/>
      </right>
      <top>
        <color indexed="63"/>
      </top>
      <bottom>
        <color indexed="63"/>
      </bottom>
    </border>
    <border>
      <left style="medium"/>
      <right style="hair"/>
      <top style="medium"/>
      <bottom style="thin"/>
    </border>
    <border>
      <left>
        <color indexed="63"/>
      </left>
      <right style="thin"/>
      <top style="thin"/>
      <bottom style="medium"/>
    </border>
    <border>
      <left>
        <color indexed="63"/>
      </left>
      <right>
        <color indexed="63"/>
      </right>
      <top style="thin"/>
      <bottom style="medium"/>
    </border>
    <border>
      <left style="hair"/>
      <right style="hair"/>
      <top style="medium"/>
      <bottom style="thin"/>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medium"/>
      <bottom style="thin"/>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medium"/>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15">
    <xf numFmtId="0" fontId="0" fillId="0" borderId="0" xfId="0" applyAlignment="1">
      <alignment/>
    </xf>
    <xf numFmtId="0" fontId="1" fillId="0" borderId="0" xfId="0" applyFont="1" applyFill="1" applyAlignment="1">
      <alignment vertical="top"/>
    </xf>
    <xf numFmtId="0" fontId="2" fillId="0" borderId="0" xfId="0" applyFont="1" applyAlignment="1">
      <alignment vertical="top"/>
    </xf>
    <xf numFmtId="0" fontId="3" fillId="0" borderId="0" xfId="0" applyFont="1" applyFill="1" applyAlignment="1">
      <alignment vertical="top"/>
    </xf>
    <xf numFmtId="0" fontId="0" fillId="0" borderId="0" xfId="0" applyAlignment="1">
      <alignment vertical="top"/>
    </xf>
    <xf numFmtId="0" fontId="6" fillId="2" borderId="0" xfId="0" applyFont="1" applyFill="1" applyAlignment="1">
      <alignment/>
    </xf>
    <xf numFmtId="15" fontId="7" fillId="2" borderId="0" xfId="0" applyNumberFormat="1" applyFont="1" applyFill="1" applyAlignment="1">
      <alignment/>
    </xf>
    <xf numFmtId="0" fontId="2" fillId="3" borderId="0" xfId="0" applyFont="1" applyFill="1" applyAlignment="1">
      <alignment/>
    </xf>
    <xf numFmtId="0" fontId="10" fillId="4" borderId="0" xfId="0" applyFont="1" applyFill="1" applyAlignment="1">
      <alignment/>
    </xf>
    <xf numFmtId="0" fontId="16" fillId="0" borderId="0" xfId="0" applyFont="1" applyFill="1" applyAlignment="1">
      <alignment vertical="top"/>
    </xf>
    <xf numFmtId="0" fontId="16" fillId="0" borderId="0" xfId="0" applyFont="1" applyAlignment="1">
      <alignment vertical="top"/>
    </xf>
    <xf numFmtId="0" fontId="16" fillId="0" borderId="0" xfId="0" applyFont="1" applyAlignment="1">
      <alignment/>
    </xf>
    <xf numFmtId="0" fontId="16" fillId="0" borderId="0" xfId="0" applyFont="1" applyAlignment="1">
      <alignment horizontal="right"/>
    </xf>
    <xf numFmtId="0" fontId="0" fillId="0" borderId="1" xfId="0" applyBorder="1" applyAlignment="1">
      <alignment/>
    </xf>
    <xf numFmtId="0" fontId="0" fillId="0" borderId="0" xfId="0" applyBorder="1" applyAlignment="1">
      <alignment/>
    </xf>
    <xf numFmtId="0" fontId="22" fillId="0" borderId="1" xfId="0" applyFont="1" applyBorder="1" applyAlignment="1">
      <alignment/>
    </xf>
    <xf numFmtId="0" fontId="22" fillId="0" borderId="0" xfId="0" applyFont="1" applyBorder="1" applyAlignment="1">
      <alignment/>
    </xf>
    <xf numFmtId="0" fontId="0" fillId="0" borderId="0" xfId="0" applyBorder="1" applyAlignment="1">
      <alignment horizontal="right"/>
    </xf>
    <xf numFmtId="0" fontId="22" fillId="0" borderId="0" xfId="0" applyFont="1" applyBorder="1" applyAlignment="1">
      <alignment horizontal="right"/>
    </xf>
    <xf numFmtId="0" fontId="28" fillId="2" borderId="0" xfId="0" applyFont="1" applyFill="1" applyBorder="1" applyAlignment="1">
      <alignment/>
    </xf>
    <xf numFmtId="197" fontId="28" fillId="2" borderId="0" xfId="0" applyNumberFormat="1" applyFont="1" applyFill="1" applyBorder="1" applyAlignment="1">
      <alignment/>
    </xf>
    <xf numFmtId="1" fontId="28" fillId="2" borderId="0" xfId="0" applyNumberFormat="1" applyFont="1" applyFill="1" applyBorder="1" applyAlignment="1">
      <alignment/>
    </xf>
    <xf numFmtId="0" fontId="0" fillId="0" borderId="2" xfId="0" applyBorder="1" applyAlignment="1">
      <alignment/>
    </xf>
    <xf numFmtId="0" fontId="30" fillId="5" borderId="3" xfId="0" applyFont="1" applyFill="1" applyBorder="1" applyAlignment="1">
      <alignment/>
    </xf>
    <xf numFmtId="0" fontId="30" fillId="5" borderId="4" xfId="0" applyFont="1" applyFill="1" applyBorder="1" applyAlignment="1">
      <alignment/>
    </xf>
    <xf numFmtId="0" fontId="2" fillId="0" borderId="5" xfId="0" applyFont="1" applyBorder="1" applyAlignment="1">
      <alignment/>
    </xf>
    <xf numFmtId="0" fontId="2" fillId="0" borderId="0" xfId="0" applyFont="1" applyBorder="1" applyAlignment="1">
      <alignment horizontal="right"/>
    </xf>
    <xf numFmtId="197" fontId="26" fillId="2" borderId="0" xfId="0" applyNumberFormat="1" applyFont="1" applyFill="1" applyBorder="1" applyAlignment="1">
      <alignment/>
    </xf>
    <xf numFmtId="0" fontId="30" fillId="5" borderId="6" xfId="0" applyFont="1" applyFill="1" applyBorder="1" applyAlignment="1">
      <alignment/>
    </xf>
    <xf numFmtId="196" fontId="26" fillId="2" borderId="7" xfId="0" applyNumberFormat="1" applyFont="1" applyFill="1" applyBorder="1" applyAlignment="1">
      <alignment/>
    </xf>
    <xf numFmtId="0" fontId="2" fillId="0" borderId="8" xfId="0" applyFont="1" applyBorder="1" applyAlignment="1">
      <alignment/>
    </xf>
    <xf numFmtId="1" fontId="30" fillId="5" borderId="9" xfId="0" applyNumberFormat="1" applyFont="1" applyFill="1" applyBorder="1" applyAlignment="1">
      <alignment/>
    </xf>
    <xf numFmtId="0" fontId="30" fillId="5" borderId="10" xfId="0" applyFont="1" applyFill="1" applyBorder="1" applyAlignment="1">
      <alignment/>
    </xf>
    <xf numFmtId="197" fontId="26" fillId="2" borderId="7" xfId="0" applyNumberFormat="1" applyFont="1" applyFill="1" applyBorder="1" applyAlignment="1">
      <alignment/>
    </xf>
    <xf numFmtId="0" fontId="0" fillId="0" borderId="0" xfId="0" applyAlignment="1">
      <alignment horizontal="right"/>
    </xf>
    <xf numFmtId="196" fontId="30" fillId="5" borderId="4" xfId="0" applyNumberFormat="1" applyFont="1" applyFill="1" applyBorder="1" applyAlignment="1">
      <alignment/>
    </xf>
    <xf numFmtId="0" fontId="0" fillId="0" borderId="11" xfId="0" applyBorder="1" applyAlignment="1">
      <alignment horizontal="right"/>
    </xf>
    <xf numFmtId="0" fontId="22" fillId="0" borderId="12" xfId="0" applyFont="1" applyBorder="1" applyAlignment="1">
      <alignment/>
    </xf>
    <xf numFmtId="2" fontId="28" fillId="2" borderId="0" xfId="0" applyNumberFormat="1" applyFont="1" applyFill="1" applyBorder="1" applyAlignment="1">
      <alignment/>
    </xf>
    <xf numFmtId="1" fontId="30" fillId="5" borderId="6" xfId="0" applyNumberFormat="1" applyFont="1" applyFill="1" applyBorder="1" applyAlignment="1">
      <alignment/>
    </xf>
    <xf numFmtId="1" fontId="32" fillId="5" borderId="4" xfId="0" applyNumberFormat="1" applyFont="1" applyFill="1" applyBorder="1" applyAlignment="1">
      <alignment/>
    </xf>
    <xf numFmtId="1" fontId="0" fillId="0" borderId="0" xfId="0" applyNumberFormat="1" applyAlignment="1">
      <alignment/>
    </xf>
    <xf numFmtId="196" fontId="26" fillId="2" borderId="4" xfId="0" applyNumberFormat="1" applyFont="1" applyFill="1" applyBorder="1" applyAlignment="1">
      <alignment/>
    </xf>
    <xf numFmtId="0" fontId="15" fillId="6" borderId="0" xfId="0" applyFont="1" applyFill="1" applyAlignment="1">
      <alignment/>
    </xf>
    <xf numFmtId="0" fontId="27" fillId="7" borderId="0" xfId="0" applyFont="1" applyFill="1" applyBorder="1" applyAlignment="1">
      <alignment/>
    </xf>
    <xf numFmtId="197" fontId="28" fillId="0" borderId="12" xfId="0" applyNumberFormat="1" applyFont="1" applyFill="1" applyBorder="1" applyAlignment="1">
      <alignment/>
    </xf>
    <xf numFmtId="1" fontId="28" fillId="0" borderId="12" xfId="0" applyNumberFormat="1" applyFont="1" applyFill="1" applyBorder="1" applyAlignment="1">
      <alignment/>
    </xf>
    <xf numFmtId="0" fontId="0" fillId="0" borderId="13" xfId="0" applyBorder="1" applyAlignment="1">
      <alignment/>
    </xf>
    <xf numFmtId="0" fontId="6" fillId="2" borderId="14" xfId="0" applyFont="1" applyFill="1" applyBorder="1" applyAlignment="1">
      <alignment/>
    </xf>
    <xf numFmtId="0" fontId="6" fillId="0" borderId="15" xfId="0" applyFont="1" applyFill="1" applyBorder="1" applyAlignment="1">
      <alignment/>
    </xf>
    <xf numFmtId="1" fontId="30" fillId="5" borderId="16" xfId="0" applyNumberFormat="1" applyFont="1" applyFill="1" applyBorder="1" applyAlignment="1">
      <alignment/>
    </xf>
    <xf numFmtId="196" fontId="26" fillId="2" borderId="0" xfId="0" applyNumberFormat="1" applyFont="1" applyFill="1" applyBorder="1" applyAlignment="1">
      <alignment/>
    </xf>
    <xf numFmtId="1" fontId="30" fillId="5" borderId="12" xfId="0" applyNumberFormat="1" applyFont="1" applyFill="1" applyBorder="1" applyAlignment="1">
      <alignment/>
    </xf>
    <xf numFmtId="0" fontId="0" fillId="0" borderId="14" xfId="0" applyBorder="1" applyAlignment="1">
      <alignment/>
    </xf>
    <xf numFmtId="0" fontId="22" fillId="0" borderId="17" xfId="0" applyFont="1" applyBorder="1" applyAlignment="1">
      <alignment/>
    </xf>
    <xf numFmtId="197" fontId="26" fillId="0" borderId="9" xfId="0" applyNumberFormat="1" applyFont="1" applyFill="1" applyBorder="1" applyAlignment="1">
      <alignment/>
    </xf>
    <xf numFmtId="0" fontId="2" fillId="0" borderId="15" xfId="0" applyFont="1" applyBorder="1" applyAlignment="1">
      <alignment horizontal="right"/>
    </xf>
    <xf numFmtId="0" fontId="0" fillId="0" borderId="15" xfId="0" applyBorder="1" applyAlignment="1">
      <alignment/>
    </xf>
    <xf numFmtId="0" fontId="2" fillId="0" borderId="18" xfId="0" applyFont="1" applyBorder="1" applyAlignment="1">
      <alignment/>
    </xf>
    <xf numFmtId="0" fontId="35" fillId="7" borderId="1" xfId="0" applyFont="1" applyFill="1" applyBorder="1" applyAlignment="1">
      <alignment/>
    </xf>
    <xf numFmtId="0" fontId="23" fillId="0" borderId="19" xfId="0" applyFont="1" applyBorder="1" applyAlignment="1">
      <alignment/>
    </xf>
    <xf numFmtId="0" fontId="27" fillId="2" borderId="12" xfId="0" applyFont="1" applyFill="1" applyBorder="1" applyAlignment="1">
      <alignment/>
    </xf>
    <xf numFmtId="0" fontId="22" fillId="0" borderId="14" xfId="0" applyFont="1" applyBorder="1" applyAlignment="1">
      <alignment horizontal="right"/>
    </xf>
    <xf numFmtId="0" fontId="27" fillId="2" borderId="15" xfId="0" applyFont="1" applyFill="1" applyBorder="1" applyAlignment="1">
      <alignment/>
    </xf>
    <xf numFmtId="0" fontId="26" fillId="2" borderId="12" xfId="0" applyFont="1" applyFill="1" applyBorder="1" applyAlignment="1">
      <alignment/>
    </xf>
    <xf numFmtId="0" fontId="28" fillId="2" borderId="12" xfId="0" applyFont="1" applyFill="1" applyBorder="1" applyAlignment="1">
      <alignment/>
    </xf>
    <xf numFmtId="197" fontId="28" fillId="2" borderId="12" xfId="0" applyNumberFormat="1" applyFont="1" applyFill="1" applyBorder="1" applyAlignment="1">
      <alignment/>
    </xf>
    <xf numFmtId="1" fontId="28" fillId="2" borderId="12" xfId="0" applyNumberFormat="1" applyFont="1" applyFill="1" applyBorder="1" applyAlignment="1">
      <alignment/>
    </xf>
    <xf numFmtId="0" fontId="25" fillId="0" borderId="20" xfId="0" applyFont="1" applyBorder="1" applyAlignment="1">
      <alignment horizontal="right"/>
    </xf>
    <xf numFmtId="0" fontId="0" fillId="0" borderId="20" xfId="0" applyBorder="1" applyAlignment="1">
      <alignment/>
    </xf>
    <xf numFmtId="0" fontId="0" fillId="0" borderId="13" xfId="0" applyBorder="1" applyAlignment="1">
      <alignment horizontal="right"/>
    </xf>
    <xf numFmtId="2" fontId="8" fillId="2" borderId="0" xfId="0" applyNumberFormat="1" applyFont="1" applyFill="1" applyAlignment="1">
      <alignment/>
    </xf>
    <xf numFmtId="1" fontId="30" fillId="5" borderId="0" xfId="0" applyNumberFormat="1" applyFont="1" applyFill="1" applyBorder="1" applyAlignment="1">
      <alignment/>
    </xf>
    <xf numFmtId="1" fontId="30" fillId="5" borderId="7" xfId="0" applyNumberFormat="1" applyFont="1" applyFill="1" applyBorder="1" applyAlignment="1">
      <alignment/>
    </xf>
    <xf numFmtId="0" fontId="22" fillId="0" borderId="21" xfId="0" applyFont="1" applyFill="1" applyBorder="1" applyAlignment="1">
      <alignment horizontal="right"/>
    </xf>
    <xf numFmtId="0" fontId="22" fillId="0" borderId="22" xfId="0" applyFont="1" applyFill="1" applyBorder="1" applyAlignment="1">
      <alignment horizontal="center"/>
    </xf>
    <xf numFmtId="0" fontId="0" fillId="0" borderId="23" xfId="0" applyBorder="1" applyAlignment="1">
      <alignment/>
    </xf>
    <xf numFmtId="0" fontId="33" fillId="2" borderId="12" xfId="0" applyFont="1" applyFill="1" applyBorder="1" applyAlignment="1">
      <alignment/>
    </xf>
    <xf numFmtId="0" fontId="8" fillId="2" borderId="14" xfId="0" applyFont="1" applyFill="1" applyBorder="1" applyAlignment="1">
      <alignment/>
    </xf>
    <xf numFmtId="0" fontId="8" fillId="2" borderId="15" xfId="0" applyFont="1" applyFill="1" applyBorder="1" applyAlignment="1">
      <alignment/>
    </xf>
    <xf numFmtId="0" fontId="27" fillId="7" borderId="24" xfId="0" applyFont="1" applyFill="1" applyBorder="1" applyAlignment="1">
      <alignment/>
    </xf>
    <xf numFmtId="0" fontId="33" fillId="2" borderId="25" xfId="0" applyFont="1" applyFill="1" applyBorder="1" applyAlignment="1">
      <alignment/>
    </xf>
    <xf numFmtId="0" fontId="36" fillId="2" borderId="14" xfId="0" applyFont="1" applyFill="1" applyBorder="1" applyAlignment="1">
      <alignment/>
    </xf>
    <xf numFmtId="1" fontId="33" fillId="2" borderId="0" xfId="0" applyNumberFormat="1" applyFont="1" applyFill="1" applyBorder="1" applyAlignment="1">
      <alignment/>
    </xf>
    <xf numFmtId="15" fontId="33" fillId="8" borderId="0" xfId="0" applyNumberFormat="1" applyFont="1" applyFill="1" applyAlignment="1">
      <alignment/>
    </xf>
    <xf numFmtId="2" fontId="26" fillId="2" borderId="0" xfId="0" applyNumberFormat="1" applyFont="1" applyFill="1" applyBorder="1" applyAlignment="1">
      <alignment/>
    </xf>
    <xf numFmtId="2" fontId="33" fillId="2" borderId="0" xfId="0" applyNumberFormat="1" applyFont="1" applyFill="1" applyBorder="1" applyAlignment="1">
      <alignment/>
    </xf>
    <xf numFmtId="1" fontId="7" fillId="2" borderId="0" xfId="0" applyNumberFormat="1" applyFont="1" applyFill="1" applyBorder="1" applyAlignment="1">
      <alignment/>
    </xf>
    <xf numFmtId="0" fontId="38" fillId="6" borderId="1" xfId="0" applyFont="1" applyFill="1" applyBorder="1" applyAlignment="1">
      <alignment/>
    </xf>
    <xf numFmtId="0" fontId="39" fillId="6" borderId="0" xfId="0" applyFont="1" applyFill="1" applyAlignment="1">
      <alignment/>
    </xf>
    <xf numFmtId="0" fontId="40" fillId="6" borderId="0" xfId="0" applyFont="1" applyFill="1" applyAlignment="1">
      <alignment/>
    </xf>
    <xf numFmtId="0" fontId="41" fillId="6" borderId="0" xfId="0" applyFont="1" applyFill="1" applyBorder="1" applyAlignment="1">
      <alignment/>
    </xf>
    <xf numFmtId="0" fontId="41" fillId="0" borderId="12" xfId="0" applyFont="1" applyFill="1" applyBorder="1" applyAlignment="1">
      <alignment/>
    </xf>
    <xf numFmtId="0" fontId="41" fillId="6" borderId="12" xfId="0" applyFont="1" applyFill="1" applyBorder="1" applyAlignment="1">
      <alignment/>
    </xf>
    <xf numFmtId="0" fontId="2" fillId="0" borderId="0" xfId="0" applyFont="1" applyAlignment="1">
      <alignment/>
    </xf>
    <xf numFmtId="0" fontId="0" fillId="0" borderId="0" xfId="21">
      <alignment/>
      <protection/>
    </xf>
    <xf numFmtId="0" fontId="2" fillId="3" borderId="0" xfId="21" applyFont="1" applyFill="1">
      <alignment/>
      <protection/>
    </xf>
    <xf numFmtId="0" fontId="10" fillId="4" borderId="0" xfId="21" applyFont="1" applyFill="1">
      <alignment/>
      <protection/>
    </xf>
    <xf numFmtId="0" fontId="15" fillId="6" borderId="0" xfId="21" applyFont="1" applyFill="1">
      <alignment/>
      <protection/>
    </xf>
    <xf numFmtId="0" fontId="0" fillId="0" borderId="20" xfId="21" applyBorder="1">
      <alignment/>
      <protection/>
    </xf>
    <xf numFmtId="0" fontId="25" fillId="0" borderId="20" xfId="21" applyFont="1" applyBorder="1" applyAlignment="1">
      <alignment horizontal="right"/>
      <protection/>
    </xf>
    <xf numFmtId="0" fontId="23" fillId="0" borderId="19" xfId="21" applyFont="1" applyBorder="1">
      <alignment/>
      <protection/>
    </xf>
    <xf numFmtId="0" fontId="0" fillId="0" borderId="1" xfId="21" applyBorder="1">
      <alignment/>
      <protection/>
    </xf>
    <xf numFmtId="0" fontId="22" fillId="0" borderId="0" xfId="21" applyFont="1" applyBorder="1" applyAlignment="1">
      <alignment horizontal="right"/>
      <protection/>
    </xf>
    <xf numFmtId="0" fontId="27" fillId="2" borderId="12" xfId="21" applyFont="1" applyFill="1" applyBorder="1">
      <alignment/>
      <protection/>
    </xf>
    <xf numFmtId="0" fontId="0" fillId="0" borderId="0" xfId="21" applyAlignment="1">
      <alignment horizontal="right"/>
      <protection/>
    </xf>
    <xf numFmtId="0" fontId="0" fillId="0" borderId="13" xfId="21" applyBorder="1">
      <alignment/>
      <protection/>
    </xf>
    <xf numFmtId="0" fontId="22" fillId="0" borderId="14" xfId="21" applyFont="1" applyBorder="1" applyAlignment="1">
      <alignment horizontal="right"/>
      <protection/>
    </xf>
    <xf numFmtId="0" fontId="27" fillId="2" borderId="15" xfId="21" applyFont="1" applyFill="1" applyBorder="1">
      <alignment/>
      <protection/>
    </xf>
    <xf numFmtId="0" fontId="0" fillId="0" borderId="0" xfId="21" applyBorder="1">
      <alignment/>
      <protection/>
    </xf>
    <xf numFmtId="0" fontId="22" fillId="0" borderId="0" xfId="21" applyFont="1" applyBorder="1">
      <alignment/>
      <protection/>
    </xf>
    <xf numFmtId="0" fontId="0" fillId="0" borderId="2" xfId="21" applyBorder="1">
      <alignment/>
      <protection/>
    </xf>
    <xf numFmtId="0" fontId="2" fillId="0" borderId="5" xfId="21" applyFont="1" applyBorder="1">
      <alignment/>
      <protection/>
    </xf>
    <xf numFmtId="0" fontId="2" fillId="0" borderId="8" xfId="21" applyFont="1" applyBorder="1">
      <alignment/>
      <protection/>
    </xf>
    <xf numFmtId="0" fontId="2" fillId="0" borderId="18" xfId="21" applyFont="1" applyBorder="1">
      <alignment/>
      <protection/>
    </xf>
    <xf numFmtId="0" fontId="26" fillId="2" borderId="12" xfId="21" applyFont="1" applyFill="1" applyBorder="1">
      <alignment/>
      <protection/>
    </xf>
    <xf numFmtId="0" fontId="22" fillId="0" borderId="17" xfId="21" applyFont="1" applyBorder="1">
      <alignment/>
      <protection/>
    </xf>
    <xf numFmtId="197" fontId="26" fillId="2" borderId="7" xfId="21" applyNumberFormat="1" applyFont="1" applyFill="1" applyBorder="1">
      <alignment/>
      <protection/>
    </xf>
    <xf numFmtId="197" fontId="26" fillId="0" borderId="9" xfId="21" applyNumberFormat="1" applyFont="1" applyFill="1" applyBorder="1">
      <alignment/>
      <protection/>
    </xf>
    <xf numFmtId="0" fontId="38" fillId="6" borderId="1" xfId="21" applyFont="1" applyFill="1" applyBorder="1">
      <alignment/>
      <protection/>
    </xf>
    <xf numFmtId="197" fontId="26" fillId="2" borderId="0" xfId="21" applyNumberFormat="1" applyFont="1" applyFill="1" applyBorder="1">
      <alignment/>
      <protection/>
    </xf>
    <xf numFmtId="0" fontId="39" fillId="6" borderId="0" xfId="21" applyFont="1" applyFill="1">
      <alignment/>
      <protection/>
    </xf>
    <xf numFmtId="0" fontId="22" fillId="0" borderId="1" xfId="21" applyFont="1" applyBorder="1">
      <alignment/>
      <protection/>
    </xf>
    <xf numFmtId="0" fontId="0" fillId="0" borderId="0" xfId="21" applyBorder="1" applyAlignment="1">
      <alignment horizontal="right"/>
      <protection/>
    </xf>
    <xf numFmtId="0" fontId="28" fillId="2" borderId="12" xfId="21" applyFont="1" applyFill="1" applyBorder="1">
      <alignment/>
      <protection/>
    </xf>
    <xf numFmtId="197" fontId="28" fillId="2" borderId="0" xfId="21" applyNumberFormat="1" applyFont="1" applyFill="1" applyBorder="1">
      <alignment/>
      <protection/>
    </xf>
    <xf numFmtId="197" fontId="28" fillId="0" borderId="12" xfId="21" applyNumberFormat="1" applyFont="1" applyFill="1" applyBorder="1">
      <alignment/>
      <protection/>
    </xf>
    <xf numFmtId="197" fontId="28" fillId="2" borderId="12" xfId="21" applyNumberFormat="1" applyFont="1" applyFill="1" applyBorder="1">
      <alignment/>
      <protection/>
    </xf>
    <xf numFmtId="0" fontId="2" fillId="0" borderId="0" xfId="21" applyFont="1" applyBorder="1" applyAlignment="1">
      <alignment horizontal="right"/>
      <protection/>
    </xf>
    <xf numFmtId="2" fontId="33" fillId="2" borderId="0" xfId="21" applyNumberFormat="1" applyFont="1" applyFill="1" applyBorder="1">
      <alignment/>
      <protection/>
    </xf>
    <xf numFmtId="2" fontId="26" fillId="2" borderId="0" xfId="21" applyNumberFormat="1" applyFont="1" applyFill="1" applyBorder="1">
      <alignment/>
      <protection/>
    </xf>
    <xf numFmtId="2" fontId="28" fillId="2" borderId="0" xfId="21" applyNumberFormat="1" applyFont="1" applyFill="1" applyBorder="1">
      <alignment/>
      <protection/>
    </xf>
    <xf numFmtId="0" fontId="38" fillId="6" borderId="0" xfId="21" applyFont="1" applyFill="1" applyBorder="1">
      <alignment/>
      <protection/>
    </xf>
    <xf numFmtId="0" fontId="38" fillId="0" borderId="12" xfId="21" applyFont="1" applyFill="1" applyBorder="1">
      <alignment/>
      <protection/>
    </xf>
    <xf numFmtId="1" fontId="33" fillId="2" borderId="0" xfId="21" applyNumberFormat="1" applyFont="1" applyFill="1" applyBorder="1">
      <alignment/>
      <protection/>
    </xf>
    <xf numFmtId="1" fontId="28" fillId="0" borderId="12" xfId="21" applyNumberFormat="1" applyFont="1" applyFill="1" applyBorder="1">
      <alignment/>
      <protection/>
    </xf>
    <xf numFmtId="0" fontId="28" fillId="2" borderId="0" xfId="21" applyFont="1" applyFill="1" applyBorder="1">
      <alignment/>
      <protection/>
    </xf>
    <xf numFmtId="1" fontId="7" fillId="2" borderId="0" xfId="21" applyNumberFormat="1" applyFont="1" applyFill="1" applyBorder="1">
      <alignment/>
      <protection/>
    </xf>
    <xf numFmtId="1" fontId="28" fillId="2" borderId="12" xfId="21" applyNumberFormat="1" applyFont="1" applyFill="1" applyBorder="1">
      <alignment/>
      <protection/>
    </xf>
    <xf numFmtId="0" fontId="22" fillId="0" borderId="12" xfId="21" applyFont="1" applyBorder="1">
      <alignment/>
      <protection/>
    </xf>
    <xf numFmtId="1" fontId="28" fillId="2" borderId="0" xfId="21" applyNumberFormat="1" applyFont="1" applyFill="1" applyBorder="1">
      <alignment/>
      <protection/>
    </xf>
    <xf numFmtId="0" fontId="0" fillId="0" borderId="13" xfId="21" applyBorder="1" applyAlignment="1">
      <alignment horizontal="right"/>
      <protection/>
    </xf>
    <xf numFmtId="0" fontId="0" fillId="0" borderId="14" xfId="21" applyBorder="1">
      <alignment/>
      <protection/>
    </xf>
    <xf numFmtId="0" fontId="36" fillId="2" borderId="14" xfId="21" applyFont="1" applyFill="1" applyBorder="1">
      <alignment/>
      <protection/>
    </xf>
    <xf numFmtId="0" fontId="6" fillId="0" borderId="15" xfId="21" applyFont="1" applyFill="1" applyBorder="1">
      <alignment/>
      <protection/>
    </xf>
    <xf numFmtId="0" fontId="6" fillId="2" borderId="14" xfId="21" applyFont="1" applyFill="1" applyBorder="1">
      <alignment/>
      <protection/>
    </xf>
    <xf numFmtId="0" fontId="0" fillId="0" borderId="15" xfId="21" applyBorder="1">
      <alignment/>
      <protection/>
    </xf>
    <xf numFmtId="0" fontId="22" fillId="0" borderId="21" xfId="21" applyFont="1" applyFill="1" applyBorder="1" applyAlignment="1">
      <alignment horizontal="right"/>
      <protection/>
    </xf>
    <xf numFmtId="0" fontId="22" fillId="0" borderId="22" xfId="21" applyFont="1" applyFill="1" applyBorder="1" applyAlignment="1">
      <alignment horizontal="center"/>
      <protection/>
    </xf>
    <xf numFmtId="0" fontId="2" fillId="0" borderId="15" xfId="21" applyFont="1" applyBorder="1" applyAlignment="1">
      <alignment horizontal="right"/>
      <protection/>
    </xf>
    <xf numFmtId="0" fontId="43" fillId="7" borderId="1" xfId="21" applyFont="1" applyFill="1" applyBorder="1">
      <alignment/>
      <protection/>
    </xf>
    <xf numFmtId="0" fontId="27" fillId="7" borderId="0" xfId="21" applyFont="1" applyFill="1" applyBorder="1">
      <alignment/>
      <protection/>
    </xf>
    <xf numFmtId="0" fontId="33" fillId="2" borderId="12" xfId="21" applyFont="1" applyFill="1" applyBorder="1">
      <alignment/>
      <protection/>
    </xf>
    <xf numFmtId="1" fontId="30" fillId="5" borderId="0" xfId="21" applyNumberFormat="1" applyFont="1" applyFill="1" applyBorder="1">
      <alignment/>
      <protection/>
    </xf>
    <xf numFmtId="196" fontId="26" fillId="2" borderId="0" xfId="21" applyNumberFormat="1" applyFont="1" applyFill="1" applyBorder="1">
      <alignment/>
      <protection/>
    </xf>
    <xf numFmtId="1" fontId="30" fillId="5" borderId="12" xfId="21" applyNumberFormat="1" applyFont="1" applyFill="1" applyBorder="1">
      <alignment/>
      <protection/>
    </xf>
    <xf numFmtId="1" fontId="30" fillId="5" borderId="16" xfId="21" applyNumberFormat="1" applyFont="1" applyFill="1" applyBorder="1">
      <alignment/>
      <protection/>
    </xf>
    <xf numFmtId="0" fontId="30" fillId="5" borderId="6" xfId="21" applyFont="1" applyFill="1" applyBorder="1">
      <alignment/>
      <protection/>
    </xf>
    <xf numFmtId="196" fontId="26" fillId="2" borderId="7" xfId="21" applyNumberFormat="1" applyFont="1" applyFill="1" applyBorder="1">
      <alignment/>
      <protection/>
    </xf>
    <xf numFmtId="1" fontId="30" fillId="5" borderId="9" xfId="21" applyNumberFormat="1" applyFont="1" applyFill="1" applyBorder="1">
      <alignment/>
      <protection/>
    </xf>
    <xf numFmtId="0" fontId="44" fillId="7" borderId="1" xfId="21" applyFont="1" applyFill="1" applyBorder="1" applyAlignment="1">
      <alignment horizontal="right"/>
      <protection/>
    </xf>
    <xf numFmtId="0" fontId="27" fillId="7" borderId="24" xfId="21" applyFont="1" applyFill="1" applyBorder="1">
      <alignment/>
      <protection/>
    </xf>
    <xf numFmtId="0" fontId="33" fillId="2" borderId="25" xfId="21" applyFont="1" applyFill="1" applyBorder="1">
      <alignment/>
      <protection/>
    </xf>
    <xf numFmtId="1" fontId="30" fillId="5" borderId="7" xfId="21" applyNumberFormat="1" applyFont="1" applyFill="1" applyBorder="1">
      <alignment/>
      <protection/>
    </xf>
    <xf numFmtId="1" fontId="30" fillId="5" borderId="6" xfId="21" applyNumberFormat="1" applyFont="1" applyFill="1" applyBorder="1">
      <alignment/>
      <protection/>
    </xf>
    <xf numFmtId="0" fontId="0" fillId="0" borderId="11" xfId="21" applyBorder="1" applyAlignment="1">
      <alignment horizontal="right"/>
      <protection/>
    </xf>
    <xf numFmtId="203" fontId="8" fillId="2" borderId="14" xfId="21" applyNumberFormat="1" applyFont="1" applyFill="1" applyBorder="1">
      <alignment/>
      <protection/>
    </xf>
    <xf numFmtId="203" fontId="8" fillId="2" borderId="15" xfId="21" applyNumberFormat="1" applyFont="1" applyFill="1" applyBorder="1">
      <alignment/>
      <protection/>
    </xf>
    <xf numFmtId="1" fontId="32" fillId="5" borderId="4" xfId="21" applyNumberFormat="1" applyFont="1" applyFill="1" applyBorder="1">
      <alignment/>
      <protection/>
    </xf>
    <xf numFmtId="196" fontId="26" fillId="2" borderId="4" xfId="21" applyNumberFormat="1" applyFont="1" applyFill="1" applyBorder="1">
      <alignment/>
      <protection/>
    </xf>
    <xf numFmtId="0" fontId="30" fillId="5" borderId="3" xfId="21" applyFont="1" applyFill="1" applyBorder="1">
      <alignment/>
      <protection/>
    </xf>
    <xf numFmtId="196" fontId="30" fillId="5" borderId="4" xfId="21" applyNumberFormat="1" applyFont="1" applyFill="1" applyBorder="1">
      <alignment/>
      <protection/>
    </xf>
    <xf numFmtId="0" fontId="30" fillId="5" borderId="10" xfId="21" applyFont="1" applyFill="1" applyBorder="1">
      <alignment/>
      <protection/>
    </xf>
    <xf numFmtId="0" fontId="30" fillId="5" borderId="4" xfId="21" applyFont="1" applyFill="1" applyBorder="1">
      <alignment/>
      <protection/>
    </xf>
    <xf numFmtId="2" fontId="8" fillId="2" borderId="0" xfId="21" applyNumberFormat="1" applyFont="1" applyFill="1">
      <alignment/>
      <protection/>
    </xf>
    <xf numFmtId="1" fontId="0" fillId="0" borderId="0" xfId="21" applyNumberFormat="1">
      <alignment/>
      <protection/>
    </xf>
    <xf numFmtId="0" fontId="0" fillId="9" borderId="0" xfId="21" applyFill="1">
      <alignment/>
      <protection/>
    </xf>
    <xf numFmtId="0" fontId="0" fillId="0" borderId="0" xfId="21" applyFont="1" applyBorder="1" applyAlignment="1">
      <alignment horizontal="right"/>
      <protection/>
    </xf>
    <xf numFmtId="1" fontId="0" fillId="0" borderId="0" xfId="21" applyNumberFormat="1" applyBorder="1">
      <alignment/>
      <protection/>
    </xf>
    <xf numFmtId="0" fontId="0" fillId="0" borderId="23" xfId="21" applyFont="1" applyBorder="1" applyAlignment="1">
      <alignment/>
      <protection/>
    </xf>
    <xf numFmtId="0" fontId="0" fillId="0" borderId="0" xfId="21" applyFill="1">
      <alignment/>
      <protection/>
    </xf>
    <xf numFmtId="0" fontId="0" fillId="0" borderId="0" xfId="21" applyFill="1" applyAlignment="1">
      <alignment horizontal="right"/>
      <protection/>
    </xf>
    <xf numFmtId="0" fontId="0" fillId="0" borderId="0" xfId="21" applyFont="1" applyFill="1">
      <alignment/>
      <protection/>
    </xf>
    <xf numFmtId="0" fontId="0" fillId="0" borderId="0" xfId="21" applyFill="1" applyBorder="1">
      <alignment/>
      <protection/>
    </xf>
    <xf numFmtId="0" fontId="22" fillId="0" borderId="0" xfId="21" applyFont="1" applyFill="1" applyBorder="1">
      <alignment/>
      <protection/>
    </xf>
    <xf numFmtId="2" fontId="26" fillId="0" borderId="0" xfId="21" applyNumberFormat="1" applyFont="1" applyFill="1" applyBorder="1">
      <alignment/>
      <protection/>
    </xf>
    <xf numFmtId="1" fontId="8" fillId="0" borderId="0" xfId="21" applyNumberFormat="1" applyFont="1" applyFill="1" applyBorder="1">
      <alignment/>
      <protection/>
    </xf>
    <xf numFmtId="0" fontId="0" fillId="0" borderId="0" xfId="0" applyFill="1" applyAlignment="1">
      <alignment/>
    </xf>
    <xf numFmtId="1" fontId="0" fillId="0" borderId="0" xfId="0" applyNumberFormat="1" applyFill="1" applyBorder="1" applyAlignment="1">
      <alignment/>
    </xf>
    <xf numFmtId="0" fontId="0" fillId="0" borderId="0" xfId="0" applyFill="1" applyAlignment="1">
      <alignment horizontal="right"/>
    </xf>
    <xf numFmtId="0" fontId="0" fillId="0" borderId="0" xfId="0" applyFill="1" applyBorder="1" applyAlignment="1">
      <alignment/>
    </xf>
    <xf numFmtId="0" fontId="22" fillId="0" borderId="0" xfId="0" applyFont="1" applyFill="1" applyBorder="1" applyAlignment="1">
      <alignment/>
    </xf>
    <xf numFmtId="2" fontId="26" fillId="0" borderId="0" xfId="0" applyNumberFormat="1" applyFont="1" applyFill="1" applyBorder="1" applyAlignment="1">
      <alignment/>
    </xf>
    <xf numFmtId="1" fontId="8" fillId="0" borderId="0" xfId="0" applyNumberFormat="1" applyFont="1" applyFill="1" applyBorder="1" applyAlignment="1">
      <alignment/>
    </xf>
    <xf numFmtId="0" fontId="49" fillId="0" borderId="0" xfId="0" applyFont="1" applyFill="1" applyAlignment="1">
      <alignment/>
    </xf>
    <xf numFmtId="1" fontId="33" fillId="0" borderId="26" xfId="0" applyNumberFormat="1" applyFont="1" applyFill="1" applyBorder="1" applyAlignment="1">
      <alignment/>
    </xf>
    <xf numFmtId="0" fontId="22" fillId="0" borderId="15" xfId="0" applyFont="1" applyFill="1" applyBorder="1" applyAlignment="1">
      <alignment horizontal="left"/>
    </xf>
    <xf numFmtId="0" fontId="22" fillId="0" borderId="15" xfId="21" applyFont="1" applyFill="1" applyBorder="1" applyAlignment="1">
      <alignment horizontal="left"/>
      <protection/>
    </xf>
    <xf numFmtId="0" fontId="16" fillId="0" borderId="0" xfId="0" applyFont="1" applyFill="1" applyAlignment="1">
      <alignment/>
    </xf>
    <xf numFmtId="0" fontId="11" fillId="0" borderId="0" xfId="0" applyFont="1" applyFill="1" applyAlignment="1">
      <alignment/>
    </xf>
    <xf numFmtId="0" fontId="2" fillId="0" borderId="27" xfId="0" applyFont="1" applyFill="1" applyBorder="1" applyAlignment="1">
      <alignment horizontal="center" vertical="center"/>
    </xf>
    <xf numFmtId="0" fontId="16" fillId="0" borderId="0" xfId="0" applyFont="1" applyFill="1" applyBorder="1" applyAlignment="1">
      <alignment/>
    </xf>
    <xf numFmtId="0" fontId="0" fillId="0" borderId="21" xfId="0" applyFill="1" applyBorder="1" applyAlignment="1">
      <alignment horizontal="center"/>
    </xf>
    <xf numFmtId="0" fontId="0" fillId="0" borderId="22" xfId="0" applyFill="1" applyBorder="1" applyAlignment="1">
      <alignment horizontal="center"/>
    </xf>
    <xf numFmtId="0" fontId="0" fillId="0" borderId="18" xfId="0" applyFill="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0" fillId="0" borderId="21" xfId="21" applyFont="1" applyFill="1" applyBorder="1" applyAlignment="1">
      <alignment horizontal="center"/>
      <protection/>
    </xf>
    <xf numFmtId="0" fontId="0" fillId="0" borderId="22" xfId="21" applyFill="1" applyBorder="1" applyAlignment="1">
      <alignment horizontal="center"/>
      <protection/>
    </xf>
    <xf numFmtId="0" fontId="0" fillId="0" borderId="18" xfId="21" applyFill="1" applyBorder="1" applyAlignment="1">
      <alignment horizontal="center"/>
      <protection/>
    </xf>
    <xf numFmtId="0" fontId="0" fillId="0" borderId="21" xfId="21" applyFont="1" applyBorder="1" applyAlignment="1">
      <alignment horizontal="center"/>
      <protection/>
    </xf>
    <xf numFmtId="0" fontId="0" fillId="0" borderId="22" xfId="21" applyBorder="1" applyAlignment="1">
      <alignment horizontal="center"/>
      <protection/>
    </xf>
    <xf numFmtId="0" fontId="0" fillId="0" borderId="18" xfId="21" applyBorder="1" applyAlignment="1">
      <alignment horizontal="center"/>
      <protection/>
    </xf>
    <xf numFmtId="0" fontId="0" fillId="0" borderId="21" xfId="21" applyFont="1" applyFill="1" applyBorder="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SeedBV6_2002(with real 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47625</xdr:rowOff>
    </xdr:from>
    <xdr:to>
      <xdr:col>15</xdr:col>
      <xdr:colOff>123825</xdr:colOff>
      <xdr:row>4</xdr:row>
      <xdr:rowOff>123825</xdr:rowOff>
    </xdr:to>
    <xdr:sp>
      <xdr:nvSpPr>
        <xdr:cNvPr id="1" name="TextBox 17"/>
        <xdr:cNvSpPr txBox="1">
          <a:spLocks noChangeArrowheads="1"/>
        </xdr:cNvSpPr>
      </xdr:nvSpPr>
      <xdr:spPr>
        <a:xfrm>
          <a:off x="133350" y="600075"/>
          <a:ext cx="91344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workbook aims at defining the "benefit" of a seed orchard considering both breeding value and seed producion, and try different methods to optimise that benefit. </a:t>
          </a:r>
        </a:p>
      </xdr:txBody>
    </xdr:sp>
    <xdr:clientData/>
  </xdr:twoCellAnchor>
  <xdr:twoCellAnchor>
    <xdr:from>
      <xdr:col>0</xdr:col>
      <xdr:colOff>95250</xdr:colOff>
      <xdr:row>34</xdr:row>
      <xdr:rowOff>9525</xdr:rowOff>
    </xdr:from>
    <xdr:to>
      <xdr:col>14</xdr:col>
      <xdr:colOff>419100</xdr:colOff>
      <xdr:row>55</xdr:row>
      <xdr:rowOff>28575</xdr:rowOff>
    </xdr:to>
    <xdr:sp>
      <xdr:nvSpPr>
        <xdr:cNvPr id="2" name="Text 27"/>
        <xdr:cNvSpPr txBox="1">
          <a:spLocks noChangeArrowheads="1"/>
        </xdr:cNvSpPr>
      </xdr:nvSpPr>
      <xdr:spPr>
        <a:xfrm>
          <a:off x="95250" y="5581650"/>
          <a:ext cx="8858250" cy="3419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Literature</a:t>
          </a:r>
          <a:r>
            <a:rPr lang="en-US" cap="none" sz="1000" b="0" i="0" u="none" baseline="0">
              <a:solidFill>
                <a:srgbClr val="000000"/>
              </a:solidFill>
              <a:latin typeface="Arial"/>
              <a:ea typeface="Arial"/>
              <a:cs typeface="Arial"/>
            </a:rPr>
            <a:t>
Kang K.S. 2001. Genetic gain and gene diversity of seed orchard crops. Ph.D. thesis. Swedish University of Agricultural Sciences, Umea, Sweden. Acta Universitatis Agriculturae Sueciae, Silvestria 187. 75pp.
Lindgren D. and Matheson A.C. 1986. An algorithm for increasing the genetic quality of seed from seed orchards by using the better clones in higher proportions. Silvae Genet 35: (5-6) 173-177.
Lindgren D. and Mullin T.J. 1998. Relatedness and status number in seed orchard crops. Can. J. For. Res. 28: 276-283.
Olsson T., Lindgren D. and Li B. 2001. Balancing genetic gain and relatedness in seed orchards. Silvae Genet: 50: 222-227.
Son S-G, Kang K-S, Lindgren D. &amp; Hyun J-O. 2002. Qualification for the value of seed orchard considering breeding value and seed productivity. Journal of Korean Forestry Association 91(5): 601-608.
Lindgren D,  Cui J, Son  S-G and Sonesson J 2003. Balancing seed yield and breeding value in clonal seed orchards. Submitted to New Forests</a:t>
          </a:r>
        </a:p>
      </xdr:txBody>
    </xdr:sp>
    <xdr:clientData/>
  </xdr:twoCellAnchor>
  <xdr:twoCellAnchor>
    <xdr:from>
      <xdr:col>0</xdr:col>
      <xdr:colOff>114300</xdr:colOff>
      <xdr:row>5</xdr:row>
      <xdr:rowOff>28575</xdr:rowOff>
    </xdr:from>
    <xdr:to>
      <xdr:col>14</xdr:col>
      <xdr:colOff>457200</xdr:colOff>
      <xdr:row>11</xdr:row>
      <xdr:rowOff>38100</xdr:rowOff>
    </xdr:to>
    <xdr:sp>
      <xdr:nvSpPr>
        <xdr:cNvPr id="3" name="Rectangle 24"/>
        <xdr:cNvSpPr>
          <a:spLocks/>
        </xdr:cNvSpPr>
      </xdr:nvSpPr>
      <xdr:spPr>
        <a:xfrm>
          <a:off x="114300" y="904875"/>
          <a:ext cx="887730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Introduction</a:t>
          </a:r>
          <a:r>
            <a:rPr lang="en-US" cap="none" sz="1000" b="0" i="0" u="none" baseline="0">
              <a:latin typeface="Arial"/>
              <a:ea typeface="Arial"/>
              <a:cs typeface="Arial"/>
            </a:rPr>
            <a:t>
The objective of a seed orchard is to produce genetically improved seeds in sufficient amounts. In addition, gene diversity of the seed orchard crop is a consideration.
The aim of this program is to consider both breeding value and the amounts of seeds when establishing and thinning seed orchards.
The seed orchard "Benefit" concept is used, this is just a numeric expression of how favourable the seed orchard is.
</a:t>
          </a:r>
        </a:p>
      </xdr:txBody>
    </xdr:sp>
    <xdr:clientData/>
  </xdr:twoCellAnchor>
  <xdr:twoCellAnchor>
    <xdr:from>
      <xdr:col>0</xdr:col>
      <xdr:colOff>85725</xdr:colOff>
      <xdr:row>19</xdr:row>
      <xdr:rowOff>114300</xdr:rowOff>
    </xdr:from>
    <xdr:to>
      <xdr:col>9</xdr:col>
      <xdr:colOff>38100</xdr:colOff>
      <xdr:row>25</xdr:row>
      <xdr:rowOff>85725</xdr:rowOff>
    </xdr:to>
    <xdr:sp>
      <xdr:nvSpPr>
        <xdr:cNvPr id="4" name="Rectangle 25"/>
        <xdr:cNvSpPr>
          <a:spLocks/>
        </xdr:cNvSpPr>
      </xdr:nvSpPr>
      <xdr:spPr>
        <a:xfrm>
          <a:off x="85725" y="3257550"/>
          <a:ext cx="5438775" cy="942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Assumptions</a:t>
          </a:r>
          <a:r>
            <a:rPr lang="en-US" cap="none" sz="1000" b="0" i="0" u="none" baseline="0">
              <a:latin typeface="Arial"/>
              <a:ea typeface="Arial"/>
              <a:cs typeface="Arial"/>
            </a:rPr>
            <a:t>
I
</a:t>
          </a:r>
        </a:p>
      </xdr:txBody>
    </xdr:sp>
    <xdr:clientData/>
  </xdr:twoCellAnchor>
  <xdr:twoCellAnchor>
    <xdr:from>
      <xdr:col>0</xdr:col>
      <xdr:colOff>104775</xdr:colOff>
      <xdr:row>26</xdr:row>
      <xdr:rowOff>57150</xdr:rowOff>
    </xdr:from>
    <xdr:to>
      <xdr:col>15</xdr:col>
      <xdr:colOff>66675</xdr:colOff>
      <xdr:row>33</xdr:row>
      <xdr:rowOff>38100</xdr:rowOff>
    </xdr:to>
    <xdr:sp>
      <xdr:nvSpPr>
        <xdr:cNvPr id="5" name="Rectangle 26"/>
        <xdr:cNvSpPr>
          <a:spLocks/>
        </xdr:cNvSpPr>
      </xdr:nvSpPr>
      <xdr:spPr>
        <a:xfrm>
          <a:off x="104775" y="4333875"/>
          <a:ext cx="9105900"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Procedures</a:t>
          </a:r>
          <a:r>
            <a:rPr lang="en-US" cap="none" sz="1000" b="0" i="0" u="none" baseline="0">
              <a:latin typeface="Arial"/>
              <a:ea typeface="Arial"/>
              <a:cs typeface="Arial"/>
            </a:rPr>
            <a:t>
The orchard benefit will be calculated for the crop from the seed orchard for the following alternatives:
</a:t>
          </a:r>
          <a:r>
            <a:rPr lang="en-US" cap="none" sz="1000" b="1" i="0" u="none" baseline="0">
              <a:latin typeface="Arial"/>
              <a:ea typeface="Arial"/>
              <a:cs typeface="Arial"/>
            </a:rPr>
            <a:t>Orchard benefit maximisation</a:t>
          </a:r>
          <a:r>
            <a:rPr lang="en-US" cap="none" sz="1000" b="0" i="0" u="none" baseline="0">
              <a:latin typeface="Arial"/>
              <a:ea typeface="Arial"/>
              <a:cs typeface="Arial"/>
            </a:rPr>
            <a:t>: The clones are selected based on si(gi-g0). The proportion of each clone is determined by Solver to maximise the orchard benefit.
</a:t>
          </a:r>
          <a:r>
            <a:rPr lang="en-US" cap="none" sz="1000" b="1" i="0" u="none" baseline="0">
              <a:latin typeface="Arial"/>
              <a:ea typeface="Arial"/>
              <a:cs typeface="Arial"/>
            </a:rPr>
            <a:t>Clone benefit truncation</a:t>
          </a:r>
          <a:r>
            <a:rPr lang="en-US" cap="none" sz="1000" b="0" i="0" u="none" baseline="0">
              <a:latin typeface="Arial"/>
              <a:ea typeface="Arial"/>
              <a:cs typeface="Arial"/>
            </a:rPr>
            <a:t>: The clones with the highest si(gi-g0) are selected. The proportion of all the selected clones are the same.
</a:t>
          </a:r>
          <a:r>
            <a:rPr lang="en-US" cap="none" sz="1000" b="1" i="0" u="none" baseline="0">
              <a:latin typeface="Arial"/>
              <a:ea typeface="Arial"/>
              <a:cs typeface="Arial"/>
            </a:rPr>
            <a:t>Breeding value truncation</a:t>
          </a:r>
          <a:r>
            <a:rPr lang="en-US" cap="none" sz="1000" b="0" i="0" u="none" baseline="0">
              <a:latin typeface="Arial"/>
              <a:ea typeface="Arial"/>
              <a:cs typeface="Arial"/>
            </a:rPr>
            <a:t>: The clones with highest breeding values are selected. The proportion of all the selected clones are the same.
</a:t>
          </a:r>
          <a:r>
            <a:rPr lang="en-US" cap="none" sz="1000" b="1" i="0" u="none" baseline="0">
              <a:latin typeface="Arial"/>
              <a:ea typeface="Arial"/>
              <a:cs typeface="Arial"/>
            </a:rPr>
            <a:t>Linear deployment: </a:t>
          </a:r>
          <a:r>
            <a:rPr lang="en-US" cap="none" sz="1000" b="0" i="0" u="none" baseline="0">
              <a:latin typeface="Arial"/>
              <a:ea typeface="Arial"/>
              <a:cs typeface="Arial"/>
            </a:rPr>
            <a:t>The clones are selected based on their breeding values. The proportion of each clone is linearly related to its breeding value.
</a:t>
          </a:r>
          <a:r>
            <a:rPr lang="en-US" cap="none" sz="1000" b="1" i="0" u="none" baseline="0">
              <a:solidFill>
                <a:srgbClr val="800080"/>
              </a:solidFill>
              <a:latin typeface="Arial"/>
              <a:ea typeface="Arial"/>
              <a:cs typeface="Arial"/>
            </a:rPr>
            <a:t/>
          </a:r>
        </a:p>
      </xdr:txBody>
    </xdr:sp>
    <xdr:clientData/>
  </xdr:twoCellAnchor>
  <xdr:twoCellAnchor>
    <xdr:from>
      <xdr:col>0</xdr:col>
      <xdr:colOff>85725</xdr:colOff>
      <xdr:row>11</xdr:row>
      <xdr:rowOff>114300</xdr:rowOff>
    </xdr:from>
    <xdr:to>
      <xdr:col>12</xdr:col>
      <xdr:colOff>85725</xdr:colOff>
      <xdr:row>19</xdr:row>
      <xdr:rowOff>38100</xdr:rowOff>
    </xdr:to>
    <xdr:sp>
      <xdr:nvSpPr>
        <xdr:cNvPr id="6" name="TextBox 28"/>
        <xdr:cNvSpPr txBox="1">
          <a:spLocks noChangeArrowheads="1"/>
        </xdr:cNvSpPr>
      </xdr:nvSpPr>
      <xdr:spPr>
        <a:xfrm>
          <a:off x="85725" y="1962150"/>
          <a:ext cx="73152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FF00FF"/>
              </a:solidFill>
              <a:latin typeface="Arial"/>
              <a:ea typeface="Arial"/>
              <a:cs typeface="Arial"/>
            </a:rPr>
            <a:t>Use of "Solver" tool in Excel for optimisation</a:t>
          </a:r>
          <a:r>
            <a:rPr lang="en-US" cap="none" sz="1000" b="0" i="0" u="none" baseline="0">
              <a:latin typeface="Arial"/>
              <a:ea typeface="Arial"/>
              <a:cs typeface="Arial"/>
            </a:rPr>
            <a:t>
Making the optimisation by hand is time-consuming and often practically impossible. However, the tool “Solver” can be utilised.  It may be found in “Tools” menu in Excel. If it is not located there, it can be activated in “Add-Ins” in “Tools” menu. If Solver is not listed in the “Add-Ins” dialog box, it is necessary to click on “Browse” and locate the drive, folder, and file name for the “Solver.xla” or run the Setup program. Detailed description on how to use Solver is given in “Help” menu.  Solver iterates the values of these adjustable cells that maximise the value in the target cell. In that way a breeding strategy can be optimised.
Solver can determine the maximum or minimum value of one specific cell, which can be obtained by changing other specific cells. In this way, you can maximise Benefit by allowing some values (proportions of ramets) vary while keeping the other values constant. As a constraint, you may place gene diversity. Solver will find the values of all adjustable cells (e.g. proportions), which e.g. maximises benefit under your restrictions. To get a better understanding of this technique you may look at EXCEL Help or try the examples which exist Dag Lindgren's website. When you run Solver, you can try to place following values into "Options": Precision: 0.00000001; Tolerance: 0.002; Convergence: 0.0001, but we are uncertain on how to handle this.
Solver solutions can be saved and some suggestions are fond....
</a:t>
          </a:r>
        </a:p>
      </xdr:txBody>
    </xdr:sp>
    <xdr:clientData/>
  </xdr:twoCellAnchor>
  <xdr:twoCellAnchor>
    <xdr:from>
      <xdr:col>15</xdr:col>
      <xdr:colOff>409575</xdr:colOff>
      <xdr:row>0</xdr:row>
      <xdr:rowOff>171450</xdr:rowOff>
    </xdr:from>
    <xdr:to>
      <xdr:col>23</xdr:col>
      <xdr:colOff>238125</xdr:colOff>
      <xdr:row>37</xdr:row>
      <xdr:rowOff>142875</xdr:rowOff>
    </xdr:to>
    <xdr:sp>
      <xdr:nvSpPr>
        <xdr:cNvPr id="7" name="TextBox 29"/>
        <xdr:cNvSpPr txBox="1">
          <a:spLocks noChangeArrowheads="1"/>
        </xdr:cNvSpPr>
      </xdr:nvSpPr>
      <xdr:spPr>
        <a:xfrm>
          <a:off x="9553575" y="171450"/>
          <a:ext cx="4705350" cy="6029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1" i="0" u="none" baseline="0">
              <a:latin typeface="Arial"/>
              <a:ea typeface="Arial"/>
              <a:cs typeface="Arial"/>
            </a:rPr>
            <a:t>Seed orchard Benefit</a:t>
          </a:r>
          <a:r>
            <a:rPr lang="en-US" cap="none" sz="1200" b="1" i="0" u="none" baseline="0">
              <a:latin typeface="Arial"/>
              <a:ea typeface="Arial"/>
              <a:cs typeface="Arial"/>
            </a:rPr>
            <a:t>
</a:t>
          </a:r>
          <a:r>
            <a:rPr lang="en-US" cap="none" sz="1000" b="0" i="0" u="none" baseline="0">
              <a:latin typeface="Arial"/>
              <a:ea typeface="Arial"/>
              <a:cs typeface="Arial"/>
            </a:rPr>
            <a:t>
</a:t>
          </a:r>
          <a:r>
            <a:rPr lang="en-US" cap="none" sz="1200" b="1" i="1" u="none" baseline="0">
              <a:latin typeface="Arial"/>
              <a:ea typeface="Arial"/>
              <a:cs typeface="Arial"/>
            </a:rPr>
            <a:t>Simplifying assumptions (at start):</a:t>
          </a:r>
          <a:r>
            <a:rPr lang="en-US" cap="none" sz="1000" b="0" i="0" u="none" baseline="0">
              <a:latin typeface="Arial"/>
              <a:ea typeface="Arial"/>
              <a:cs typeface="Arial"/>
            </a:rPr>
            <a:t>
</a:t>
          </a:r>
          <a:r>
            <a:rPr lang="en-US" cap="none" sz="1200" b="0" i="0" u="none" baseline="0">
              <a:latin typeface="Times New Roman"/>
              <a:ea typeface="Times New Roman"/>
              <a:cs typeface="Times New Roman"/>
            </a:rPr>
            <a:t>No contamination
One genetic character
Fertility known and does not change over time
Fertilisations proportional to pollen cloud
No selfing
Panmixis
Seed set does not depend on how much pollen is produced
Seed orchard clones are unrelated and non-inbred
All ramets of a clone behave the same
All seeds are produced at ones
Seed production depends only on clone and ramet number
Seed production per ramet is known and can be safely predicted for each clone
Breeding value is known without error</a:t>
          </a:r>
          <a:r>
            <a:rPr lang="en-US" cap="none" sz="1000" b="0" i="0" u="none" baseline="0">
              <a:latin typeface="Arial"/>
              <a:ea typeface="Arial"/>
              <a:cs typeface="Arial"/>
            </a:rPr>
            <a:t>
</a:t>
          </a:r>
          <a:r>
            <a:rPr lang="en-US" cap="none" sz="1200" b="1" i="1" u="none" baseline="0">
              <a:latin typeface="Arial"/>
              <a:ea typeface="Arial"/>
              <a:cs typeface="Arial"/>
            </a:rPr>
            <a:t>Considered characters:</a:t>
          </a:r>
          <a:r>
            <a:rPr lang="en-US" cap="none" sz="1000" b="0" i="0" u="none" baseline="0">
              <a:latin typeface="Arial"/>
              <a:ea typeface="Arial"/>
              <a:cs typeface="Arial"/>
            </a:rPr>
            <a:t>
</a:t>
          </a:r>
          <a:r>
            <a:rPr lang="en-US" cap="none" sz="1200" b="0" i="0" u="none" baseline="0">
              <a:latin typeface="Times New Roman"/>
              <a:ea typeface="Times New Roman"/>
              <a:cs typeface="Times New Roman"/>
            </a:rPr>
            <a:t>Seed and pollen production per ramet (considered equal)
Breeding value of clone
Number of ramets for each clone
Gene diversity of seed orchard
Candidate clones (and existing ramets are a constraint at thinning)
</a:t>
          </a:r>
          <a:r>
            <a:rPr lang="en-US" cap="none" sz="1000" b="0" i="0" u="none" baseline="0">
              <a:latin typeface="Arial"/>
              <a:ea typeface="Arial"/>
              <a:cs typeface="Arial"/>
            </a:rPr>
            <a:t>
</a:t>
          </a:r>
          <a:r>
            <a:rPr lang="en-US" cap="none" sz="1200" b="1" i="1" u="none" baseline="0">
              <a:latin typeface="Arial"/>
              <a:ea typeface="Arial"/>
              <a:cs typeface="Arial"/>
            </a:rPr>
            <a:t>What data to use?</a:t>
          </a:r>
          <a:r>
            <a:rPr lang="en-US" cap="none" sz="1000" b="0" i="0" u="none" baseline="0">
              <a:latin typeface="Arial"/>
              <a:ea typeface="Arial"/>
              <a:cs typeface="Arial"/>
            </a:rPr>
            <a:t>
</a:t>
          </a:r>
          <a:r>
            <a:rPr lang="en-US" cap="none" sz="1200" b="0" i="0" u="none" baseline="0">
              <a:latin typeface="Times New Roman"/>
              <a:ea typeface="Times New Roman"/>
              <a:cs typeface="Times New Roman"/>
            </a:rPr>
            <a:t>Real World data
Simulated data
Infinite normal data
Finite typical data
My suggestion is simulated data</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vmlDrawing" Target="../drawings/vmlDrawing3.vml" /><Relationship Id="rId6" Type="http://schemas.openxmlformats.org/officeDocument/2006/relationships/drawing" Target="../drawings/drawing1.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T48"/>
  <sheetViews>
    <sheetView tabSelected="1" workbookViewId="0" topLeftCell="A1">
      <selection activeCell="E5" sqref="E5"/>
    </sheetView>
  </sheetViews>
  <sheetFormatPr defaultColWidth="9.140625" defaultRowHeight="12.75"/>
  <cols>
    <col min="2" max="2" width="34.7109375" style="0" customWidth="1"/>
    <col min="3" max="3" width="9.57421875" style="0" bestFit="1" customWidth="1"/>
    <col min="4" max="4" width="10.57421875" style="0" bestFit="1" customWidth="1"/>
    <col min="5" max="5" width="10.28125" style="0" customWidth="1"/>
    <col min="6" max="6" width="11.00390625" style="0" bestFit="1" customWidth="1"/>
    <col min="7" max="7" width="9.421875" style="0" bestFit="1" customWidth="1"/>
  </cols>
  <sheetData>
    <row r="2" spans="3:16" ht="12.75">
      <c r="C2" s="9" t="s">
        <v>0</v>
      </c>
      <c r="D2" s="10" t="s">
        <v>1</v>
      </c>
      <c r="E2" s="10" t="s">
        <v>2</v>
      </c>
      <c r="F2" s="11" t="s">
        <v>10</v>
      </c>
      <c r="G2" s="11" t="s">
        <v>65</v>
      </c>
      <c r="H2" s="11" t="s">
        <v>30</v>
      </c>
      <c r="I2" s="11" t="s">
        <v>12</v>
      </c>
      <c r="J2" s="10" t="s">
        <v>4</v>
      </c>
      <c r="K2" s="198" t="s">
        <v>36</v>
      </c>
      <c r="L2" s="200" t="s">
        <v>64</v>
      </c>
      <c r="M2" s="201" t="s">
        <v>66</v>
      </c>
      <c r="P2" s="187" t="s">
        <v>67</v>
      </c>
    </row>
    <row r="3" spans="3:17" ht="12.75">
      <c r="C3" s="11" t="s">
        <v>25</v>
      </c>
      <c r="D3" s="10" t="s">
        <v>5</v>
      </c>
      <c r="E3" s="10" t="s">
        <v>7</v>
      </c>
      <c r="F3" s="10" t="s">
        <v>6</v>
      </c>
      <c r="G3" s="199" t="s">
        <v>26</v>
      </c>
      <c r="H3" t="s">
        <v>32</v>
      </c>
      <c r="I3" s="11"/>
      <c r="J3" s="12" t="s">
        <v>8</v>
      </c>
      <c r="K3" s="5" t="s">
        <v>9</v>
      </c>
      <c r="L3" s="6" t="s">
        <v>3</v>
      </c>
      <c r="M3" s="84" t="s">
        <v>3</v>
      </c>
      <c r="N3" s="7"/>
      <c r="O3" s="8" t="s">
        <v>9</v>
      </c>
      <c r="P3" s="43" t="s">
        <v>11</v>
      </c>
      <c r="Q3" s="90"/>
    </row>
    <row r="4" ht="13.5" thickBot="1"/>
    <row r="5" spans="2:6" ht="12.75">
      <c r="B5" s="69"/>
      <c r="C5" s="68" t="s">
        <v>31</v>
      </c>
      <c r="D5" s="60"/>
      <c r="F5" s="187"/>
    </row>
    <row r="6" spans="2:12" ht="12.75">
      <c r="B6" s="13"/>
      <c r="C6" s="18" t="s">
        <v>39</v>
      </c>
      <c r="D6" s="61">
        <v>90</v>
      </c>
      <c r="F6" s="194"/>
      <c r="G6" s="189"/>
      <c r="H6" s="193"/>
      <c r="I6" s="187"/>
      <c r="J6" s="187"/>
      <c r="K6" s="187"/>
      <c r="L6" s="94"/>
    </row>
    <row r="7" spans="2:11" ht="13.5" thickBot="1">
      <c r="B7" s="47"/>
      <c r="C7" s="62" t="s">
        <v>35</v>
      </c>
      <c r="D7" s="63">
        <v>200</v>
      </c>
      <c r="G7" s="189"/>
      <c r="H7" s="193"/>
      <c r="I7" s="187"/>
      <c r="J7" s="190"/>
      <c r="K7" s="187"/>
    </row>
    <row r="8" spans="5:11" ht="12.75">
      <c r="E8" s="16"/>
      <c r="F8" s="16"/>
      <c r="G8" s="191"/>
      <c r="H8" s="192"/>
      <c r="I8" s="187"/>
      <c r="J8" s="190"/>
      <c r="K8" s="187"/>
    </row>
    <row r="9" ht="13.5" thickBot="1">
      <c r="B9" t="s">
        <v>15</v>
      </c>
    </row>
    <row r="10" spans="2:20" ht="12.75">
      <c r="B10" s="22"/>
      <c r="C10" s="25"/>
      <c r="D10" s="30" t="s">
        <v>14</v>
      </c>
      <c r="E10" s="58" t="s">
        <v>37</v>
      </c>
      <c r="F10" s="202" t="s">
        <v>40</v>
      </c>
      <c r="G10" s="203"/>
      <c r="H10" s="204"/>
      <c r="I10" s="205" t="s">
        <v>41</v>
      </c>
      <c r="J10" s="206"/>
      <c r="K10" s="207"/>
      <c r="L10" s="202" t="s">
        <v>42</v>
      </c>
      <c r="M10" s="203"/>
      <c r="N10" s="204"/>
      <c r="O10" s="202" t="s">
        <v>43</v>
      </c>
      <c r="P10" s="203"/>
      <c r="Q10" s="204"/>
      <c r="R10" s="205" t="s">
        <v>44</v>
      </c>
      <c r="S10" s="206"/>
      <c r="T10" s="207"/>
    </row>
    <row r="11" spans="2:20" ht="12.75">
      <c r="B11" s="13"/>
      <c r="C11" s="14"/>
      <c r="D11" s="18" t="s">
        <v>33</v>
      </c>
      <c r="E11" s="64">
        <f>AVERAGE(C22:C31)</f>
        <v>100</v>
      </c>
      <c r="F11" s="54"/>
      <c r="G11" s="33">
        <f>SUMPRODUCT($C22:$C31,G22:G31)</f>
        <v>109.5776109934444</v>
      </c>
      <c r="H11" s="55"/>
      <c r="I11" s="88"/>
      <c r="J11" s="27">
        <f>SUMPRODUCT($C22:$C31,J22:J31)</f>
        <v>110.4</v>
      </c>
      <c r="K11" s="90">
        <f>J11+K$16*(I11-J11)</f>
        <v>119.17124832053312</v>
      </c>
      <c r="L11" s="54"/>
      <c r="M11" s="33">
        <f>SUMPRODUCT($C22:$C31,M22:M31)</f>
        <v>114.33333333333333</v>
      </c>
      <c r="O11" s="54"/>
      <c r="P11" s="33">
        <f>SUMPRODUCT($C22:$C31,P22:P31)</f>
        <v>113.2</v>
      </c>
      <c r="Q11" s="90">
        <f>P11+Q$16*(O11-P11)</f>
        <v>128.97856949650665</v>
      </c>
      <c r="R11" s="15"/>
      <c r="S11" s="33">
        <f>SUMPRODUCT($C22:$C31,S22:S31)</f>
        <v>94</v>
      </c>
      <c r="T11" s="90">
        <f>S11+T$16*(R11-S11)</f>
        <v>97.11942022181043</v>
      </c>
    </row>
    <row r="12" spans="2:20" ht="12.75">
      <c r="B12" s="15"/>
      <c r="C12" s="14"/>
      <c r="D12" s="17" t="s">
        <v>45</v>
      </c>
      <c r="E12" s="65">
        <f>AVERAGE(D22:D31)</f>
        <v>100</v>
      </c>
      <c r="F12" s="15"/>
      <c r="G12" s="20">
        <f>SUMPRODUCT($D22:$D31,G22:G31)</f>
        <v>118.05157675547552</v>
      </c>
      <c r="H12" s="45"/>
      <c r="I12" s="88"/>
      <c r="J12" s="20">
        <f>SUMPRODUCT($D22:$D31,J22:J31)</f>
        <v>114</v>
      </c>
      <c r="K12" s="90">
        <f>J12+K$16*(I12-J12)</f>
        <v>123.05726728750702</v>
      </c>
      <c r="L12" s="15"/>
      <c r="M12" s="20">
        <f>SUMPRODUCT($D22:$D31,M22:M31)</f>
        <v>76.31944444444444</v>
      </c>
      <c r="O12" s="15"/>
      <c r="P12" s="20">
        <f>SUMPRODUCT($D22:$D31,P22:P31)</f>
        <v>90</v>
      </c>
      <c r="Q12" s="90">
        <f>P12+Q$16*(O12-P12)</f>
        <v>102.54479906966077</v>
      </c>
      <c r="R12" s="15"/>
      <c r="S12" s="20">
        <f>SUMPRODUCT($D22:$D31,S22:S31)</f>
        <v>145</v>
      </c>
      <c r="T12" s="90">
        <f>S12+T$16*(R12-S12)</f>
        <v>149.81187161875013</v>
      </c>
    </row>
    <row r="13" spans="2:20" ht="12.75">
      <c r="B13" s="15"/>
      <c r="C13" s="14"/>
      <c r="D13" s="18" t="s">
        <v>34</v>
      </c>
      <c r="E13" s="66">
        <f>SUMPRODUCT($C$22:$C$31,$D$22:$D$31)/($E$14*$E$12)</f>
        <v>97.415</v>
      </c>
      <c r="F13" s="15"/>
      <c r="G13" s="20">
        <f>SUMPRODUCT($C22:$C31,$D22:$D31,G$22:G31)/G12</f>
        <v>106.79868693377905</v>
      </c>
      <c r="H13" s="45"/>
      <c r="I13" s="88"/>
      <c r="J13" s="20">
        <f>SUMPRODUCT($C22:$C31,$D22:$D31,J22:J31)/J12</f>
        <v>108.34210526315789</v>
      </c>
      <c r="K13" s="90">
        <f>J13+K$16*(I13-J13)</f>
        <v>116.94985443736527</v>
      </c>
      <c r="L13" s="15"/>
      <c r="M13" s="20">
        <f>SUMPRODUCT($C22:$C31,$D22:$D31,M22:M31)/M12</f>
        <v>114.2120109190173</v>
      </c>
      <c r="O13" s="15"/>
      <c r="P13" s="20">
        <f>SUMPRODUCT($C22:$C31,$D22:$D31,P22:P31)/P12</f>
        <v>112.07777777777778</v>
      </c>
      <c r="Q13" s="90">
        <f>P13+Q$16*(O13-P13)</f>
        <v>127.69992447107015</v>
      </c>
      <c r="R13" s="15"/>
      <c r="S13" s="20">
        <f>SUMPRODUCT($C22:$C31,$D22:$D31,S22:S31)/S12</f>
        <v>94.17241379310344</v>
      </c>
      <c r="T13" s="90">
        <f>S13+T$16*(R13-S13)</f>
        <v>97.29755562207053</v>
      </c>
    </row>
    <row r="14" spans="2:20" ht="12.75">
      <c r="B14" s="15"/>
      <c r="C14" s="14"/>
      <c r="D14" s="26" t="s">
        <v>16</v>
      </c>
      <c r="E14" s="65">
        <f>COUNT(C22:C31)</f>
        <v>10</v>
      </c>
      <c r="F14" s="15"/>
      <c r="G14" s="86">
        <f>SUM(G22:G31)^2/SUMSQ(G22:G31)</f>
        <v>4.2435228006189565</v>
      </c>
      <c r="H14" s="45"/>
      <c r="I14" s="88"/>
      <c r="J14" s="85">
        <f>SUM(J22:J31)^2/SUMSQ(J22:J31)</f>
        <v>4.999999999999999</v>
      </c>
      <c r="K14" s="90">
        <f>J14+K$16*(I14-J14)</f>
        <v>5.397248565241535</v>
      </c>
      <c r="L14" s="15"/>
      <c r="M14" s="85">
        <f>SUM(M22:M31)^2/SUMSQ(M22:M31)</f>
        <v>5.0232558139534875</v>
      </c>
      <c r="O14" s="15"/>
      <c r="P14" s="85">
        <f>SUM(P22:P31)^2/SUMSQ(P22:P31)</f>
        <v>4.999999999999999</v>
      </c>
      <c r="Q14" s="90">
        <f>P14+Q$16*(O14-P14)</f>
        <v>5.696933281647819</v>
      </c>
      <c r="R14" s="15"/>
      <c r="S14" s="85">
        <f>SUM(S22:S31)^2/SUMSQ(S22:S31)</f>
        <v>4.999999999999999</v>
      </c>
      <c r="T14" s="90">
        <f>S14+T$16*(R14-S14)</f>
        <v>5.165926607543106</v>
      </c>
    </row>
    <row r="15" spans="2:20" ht="12.75">
      <c r="B15" s="15"/>
      <c r="C15" s="14"/>
      <c r="D15" s="26" t="s">
        <v>17</v>
      </c>
      <c r="E15" s="66">
        <f>SUM($D$22:$D$31)^2/SUMSQ($D$22:$D$31)</f>
        <v>7.858546168958743</v>
      </c>
      <c r="F15" s="15"/>
      <c r="G15" s="38">
        <f>SUM(H22:H31)^2/SUMSQ(H22:H31)</f>
        <v>4.999475577610763</v>
      </c>
      <c r="H15" s="45"/>
      <c r="I15" s="88"/>
      <c r="J15" s="38">
        <f>SUM(K22:K31)^2/SUMSQ(K22:K31)</f>
        <v>4.631503920171062</v>
      </c>
      <c r="K15" s="90">
        <f>J15+K$16*(I15-J15)</f>
        <v>4.999475577610763</v>
      </c>
      <c r="L15" s="15"/>
      <c r="M15" s="38">
        <f>SUM(N22:N31)^2/SUMSQ(N22:N31)</f>
        <v>4.554216549461737</v>
      </c>
      <c r="O15" s="15"/>
      <c r="P15" s="38">
        <f>SUM(Q22:Q31)^2/SUMSQ(Q22:Q31)</f>
        <v>4.387865655471289</v>
      </c>
      <c r="Q15" s="90">
        <f>P15+Q$16*(O15-P15)</f>
        <v>4.999475577610763</v>
      </c>
      <c r="R15" s="15"/>
      <c r="S15" s="38">
        <f>SUM(T22:T31)^2/SUMSQ(T22:T31)</f>
        <v>4.838895281933256</v>
      </c>
      <c r="T15" s="90">
        <f>S15+T$16*(R15-S15)</f>
        <v>4.999475577610763</v>
      </c>
    </row>
    <row r="16" spans="2:20" ht="12.75">
      <c r="B16" s="15"/>
      <c r="C16" s="14"/>
      <c r="D16" s="26"/>
      <c r="E16" s="66"/>
      <c r="F16" s="15"/>
      <c r="G16" s="20">
        <f>SUMPRODUCT($E22:$E31,G$22:G31)</f>
        <v>1983.111479954224</v>
      </c>
      <c r="H16" s="45"/>
      <c r="I16" s="89"/>
      <c r="J16" s="14"/>
      <c r="K16" s="91">
        <f>($G$15-J15)/(I15-J15)</f>
        <v>-0.07944971304830718</v>
      </c>
      <c r="L16" s="15"/>
      <c r="M16" s="20">
        <f>SUMPRODUCT($E22:$E31,M$22:M31)</f>
        <v>1847.8472222222222</v>
      </c>
      <c r="O16" s="15"/>
      <c r="Q16" s="91">
        <f>($G$15-P15)/(O15-P15)</f>
        <v>-0.139386656329564</v>
      </c>
      <c r="R16" s="15"/>
      <c r="T16" s="91">
        <f>($G$15-S15)/(R15-S15)</f>
        <v>-0.03318532150862152</v>
      </c>
    </row>
    <row r="17" spans="2:20" ht="12.75">
      <c r="B17" s="15"/>
      <c r="C17" s="14"/>
      <c r="D17" s="26"/>
      <c r="E17" s="66"/>
      <c r="F17" s="15"/>
      <c r="G17" s="38">
        <f>G16-$D$7*G12*0.5/G15</f>
        <v>-378.1677166908787</v>
      </c>
      <c r="H17" s="45"/>
      <c r="I17" s="88"/>
      <c r="K17" s="92"/>
      <c r="L17" s="15"/>
      <c r="M17" s="38">
        <f>M16-$D$7*M12*0.5/M15</f>
        <v>172.0497801031238</v>
      </c>
      <c r="O17" s="15"/>
      <c r="Q17" s="93"/>
      <c r="R17" s="15"/>
      <c r="T17" s="93"/>
    </row>
    <row r="18" spans="2:20" ht="12.75">
      <c r="B18" s="13"/>
      <c r="C18" s="14"/>
      <c r="D18" s="17" t="s">
        <v>22</v>
      </c>
      <c r="E18" s="65">
        <f>E12*(E13-$D$6)</f>
        <v>741.5000000000007</v>
      </c>
      <c r="F18" s="15"/>
      <c r="G18" s="83">
        <f>G12*(G13-$D$6)</f>
        <v>1983.1114799542215</v>
      </c>
      <c r="H18" s="46"/>
      <c r="I18" s="88"/>
      <c r="J18" s="19">
        <f>J12*(J13-$D$6)</f>
        <v>2090.9999999999995</v>
      </c>
      <c r="K18" s="90">
        <f>J18+K$16*(I18-J18)</f>
        <v>2257.12934998401</v>
      </c>
      <c r="L18" s="15"/>
      <c r="M18" s="83">
        <f>M12*(M13-$D$6)</f>
        <v>1847.8472222222233</v>
      </c>
      <c r="O18" s="15"/>
      <c r="P18" s="87">
        <f>P12*(P13-$D$6)</f>
        <v>1987.0000000000005</v>
      </c>
      <c r="Q18" s="90">
        <f>P18+Q$16*(O18-P18)</f>
        <v>2263.9612861268442</v>
      </c>
      <c r="R18" s="15"/>
      <c r="S18" s="87">
        <f>S12*(S13-$D$6)</f>
        <v>604.9999999999995</v>
      </c>
      <c r="T18" s="90">
        <f>S18+T$16*(R18-S18)</f>
        <v>625.0771195127155</v>
      </c>
    </row>
    <row r="19" spans="2:20" ht="12.75">
      <c r="B19" s="15"/>
      <c r="C19" s="14"/>
      <c r="D19" s="18" t="s">
        <v>23</v>
      </c>
      <c r="E19" s="67">
        <f>E18-$D$7*E12*0.5/E15</f>
        <v>-530.9999999999993</v>
      </c>
      <c r="F19" s="15"/>
      <c r="G19" s="83">
        <f>G18-$D$7*G12*0.5/G15</f>
        <v>-378.1677166908812</v>
      </c>
      <c r="H19" s="37"/>
      <c r="I19" s="88"/>
      <c r="J19" s="21">
        <f>J18-$D$7*J12*0.5/J15</f>
        <v>-370.40350877192986</v>
      </c>
      <c r="K19" s="90">
        <f>J19+K$16*(I19-J19)</f>
        <v>-399.8319612559458</v>
      </c>
      <c r="L19" s="15"/>
      <c r="M19" s="83">
        <f>M18-$D$7*M12*0.5/M15</f>
        <v>172.04978010312493</v>
      </c>
      <c r="O19" s="15"/>
      <c r="P19" s="87">
        <f>P18-$D$7*P12*0.5/P15</f>
        <v>-64.1111111111104</v>
      </c>
      <c r="Q19" s="90">
        <f>P19+Q$16*(O19-P19)</f>
        <v>-73.04734452246124</v>
      </c>
      <c r="R19" s="15"/>
      <c r="S19" s="87">
        <f>S18-$D$7*S12*0.5/S15</f>
        <v>-2391.5517241379316</v>
      </c>
      <c r="T19" s="90">
        <f>S19+T$16*(R19-S19)</f>
        <v>-2470.916137007947</v>
      </c>
    </row>
    <row r="20" spans="2:20" ht="13.5" thickBot="1">
      <c r="B20" s="70" t="s">
        <v>28</v>
      </c>
      <c r="C20" s="53" t="s">
        <v>29</v>
      </c>
      <c r="D20" s="53" t="s">
        <v>27</v>
      </c>
      <c r="E20" s="196" t="s">
        <v>60</v>
      </c>
      <c r="F20" s="47"/>
      <c r="G20" s="82"/>
      <c r="H20" s="49"/>
      <c r="I20" s="47"/>
      <c r="J20" s="48">
        <v>1000</v>
      </c>
      <c r="K20" s="57"/>
      <c r="L20" s="47"/>
      <c r="M20" s="48">
        <v>100</v>
      </c>
      <c r="N20" s="49"/>
      <c r="O20" s="47"/>
      <c r="P20" s="48">
        <v>106</v>
      </c>
      <c r="Q20" s="49"/>
      <c r="R20" s="47"/>
      <c r="S20" s="48">
        <v>80</v>
      </c>
      <c r="T20" s="49"/>
    </row>
    <row r="21" spans="2:20" ht="13.5" thickBot="1">
      <c r="B21" s="74" t="s">
        <v>13</v>
      </c>
      <c r="C21" s="75" t="s">
        <v>46</v>
      </c>
      <c r="D21" s="75" t="s">
        <v>47</v>
      </c>
      <c r="E21" s="76" t="s">
        <v>48</v>
      </c>
      <c r="F21" s="53"/>
      <c r="G21" s="53" t="s">
        <v>19</v>
      </c>
      <c r="H21" s="56" t="s">
        <v>18</v>
      </c>
      <c r="I21" s="47" t="s">
        <v>63</v>
      </c>
      <c r="J21" s="53" t="s">
        <v>19</v>
      </c>
      <c r="K21" s="56" t="s">
        <v>18</v>
      </c>
      <c r="L21" s="47" t="s">
        <v>20</v>
      </c>
      <c r="M21" t="s">
        <v>19</v>
      </c>
      <c r="N21" s="56" t="s">
        <v>18</v>
      </c>
      <c r="O21" s="47" t="s">
        <v>63</v>
      </c>
      <c r="P21" s="53" t="s">
        <v>19</v>
      </c>
      <c r="Q21" s="56" t="s">
        <v>18</v>
      </c>
      <c r="R21" s="47" t="s">
        <v>63</v>
      </c>
      <c r="S21" s="53" t="s">
        <v>19</v>
      </c>
      <c r="T21" s="56" t="s">
        <v>18</v>
      </c>
    </row>
    <row r="22" spans="2:20" ht="12.75">
      <c r="B22" s="59">
        <v>1</v>
      </c>
      <c r="C22" s="44">
        <v>121</v>
      </c>
      <c r="D22" s="44">
        <v>80</v>
      </c>
      <c r="E22" s="77">
        <f aca="true" t="shared" si="0" ref="E22:E31">D22*(C22-$D$6)</f>
        <v>2480</v>
      </c>
      <c r="F22" s="72"/>
      <c r="G22" s="51">
        <v>0.36070435969513337</v>
      </c>
      <c r="H22" s="52">
        <f aca="true" t="shared" si="1" ref="H22:H31">$D22*G22</f>
        <v>28.85634877561067</v>
      </c>
      <c r="I22" s="50">
        <f aca="true" t="shared" si="2" ref="I22:I31">MAX($E22-J$20,0)</f>
        <v>1480</v>
      </c>
      <c r="J22" s="51">
        <f aca="true" t="shared" si="3" ref="J22:J31">IF(I22&gt;0,1/I$32,0)</f>
        <v>0.2</v>
      </c>
      <c r="K22" s="52">
        <f aca="true" t="shared" si="4" ref="K22:K31">$D22*J22</f>
        <v>16</v>
      </c>
      <c r="L22" s="28">
        <f aca="true" t="shared" si="5" ref="L22:L31">MAX($C22-M$20,0)</f>
        <v>21</v>
      </c>
      <c r="M22" s="29">
        <f aca="true" t="shared" si="6" ref="M22:M31">L22/L$32</f>
        <v>0.2916666666666667</v>
      </c>
      <c r="N22" s="31">
        <f aca="true" t="shared" si="7" ref="N22:N31">$D22*M22</f>
        <v>23.333333333333336</v>
      </c>
      <c r="O22" s="50">
        <f aca="true" t="shared" si="8" ref="O22:O31">MAX(C22-P$20,0)</f>
        <v>15</v>
      </c>
      <c r="P22" s="51">
        <f aca="true" t="shared" si="9" ref="P22:P31">IF(O22&gt;0,1/O$32,0)</f>
        <v>0.2</v>
      </c>
      <c r="Q22" s="52">
        <f aca="true" t="shared" si="10" ref="Q22:Q31">$D22*P22</f>
        <v>16</v>
      </c>
      <c r="R22" s="50">
        <f aca="true" t="shared" si="11" ref="R22:R31">MAX(D22-S$20,0)</f>
        <v>0</v>
      </c>
      <c r="S22" s="51">
        <f aca="true" t="shared" si="12" ref="S22:S31">IF(R22&gt;0,1/R$32,0)</f>
        <v>0</v>
      </c>
      <c r="T22" s="52">
        <f aca="true" t="shared" si="13" ref="T22:T31">$D22*S22</f>
        <v>0</v>
      </c>
    </row>
    <row r="23" spans="2:20" ht="12.75">
      <c r="B23" s="59">
        <v>2</v>
      </c>
      <c r="C23" s="44">
        <v>116</v>
      </c>
      <c r="D23" s="44">
        <v>75</v>
      </c>
      <c r="E23" s="77">
        <f t="shared" si="0"/>
        <v>1950</v>
      </c>
      <c r="F23" s="73"/>
      <c r="G23" s="29">
        <v>0.013652155115883061</v>
      </c>
      <c r="H23" s="31">
        <f t="shared" si="1"/>
        <v>1.0239116336912295</v>
      </c>
      <c r="I23" s="50">
        <f t="shared" si="2"/>
        <v>950</v>
      </c>
      <c r="J23" s="29">
        <f t="shared" si="3"/>
        <v>0.2</v>
      </c>
      <c r="K23" s="31">
        <f t="shared" si="4"/>
        <v>15</v>
      </c>
      <c r="L23" s="28">
        <f t="shared" si="5"/>
        <v>16</v>
      </c>
      <c r="M23" s="29">
        <f t="shared" si="6"/>
        <v>0.2222222222222222</v>
      </c>
      <c r="N23" s="31">
        <f t="shared" si="7"/>
        <v>16.666666666666664</v>
      </c>
      <c r="O23" s="39">
        <f t="shared" si="8"/>
        <v>10</v>
      </c>
      <c r="P23" s="29">
        <f t="shared" si="9"/>
        <v>0.2</v>
      </c>
      <c r="Q23" s="31">
        <f t="shared" si="10"/>
        <v>15</v>
      </c>
      <c r="R23" s="39">
        <f t="shared" si="11"/>
        <v>0</v>
      </c>
      <c r="S23" s="29">
        <f t="shared" si="12"/>
        <v>0</v>
      </c>
      <c r="T23" s="31">
        <f t="shared" si="13"/>
        <v>0</v>
      </c>
    </row>
    <row r="24" spans="2:20" ht="12.75">
      <c r="B24" s="59">
        <v>3</v>
      </c>
      <c r="C24" s="44">
        <v>113</v>
      </c>
      <c r="D24" s="44">
        <v>40</v>
      </c>
      <c r="E24" s="77">
        <f t="shared" si="0"/>
        <v>920</v>
      </c>
      <c r="F24" s="73"/>
      <c r="G24" s="29">
        <v>0</v>
      </c>
      <c r="H24" s="31">
        <f t="shared" si="1"/>
        <v>0</v>
      </c>
      <c r="I24" s="50">
        <f t="shared" si="2"/>
        <v>0</v>
      </c>
      <c r="J24" s="29">
        <f t="shared" si="3"/>
        <v>0</v>
      </c>
      <c r="K24" s="31">
        <f t="shared" si="4"/>
        <v>0</v>
      </c>
      <c r="L24" s="28">
        <f t="shared" si="5"/>
        <v>13</v>
      </c>
      <c r="M24" s="29">
        <f t="shared" si="6"/>
        <v>0.18055555555555555</v>
      </c>
      <c r="N24" s="31">
        <f t="shared" si="7"/>
        <v>7.222222222222222</v>
      </c>
      <c r="O24" s="39">
        <f t="shared" si="8"/>
        <v>7</v>
      </c>
      <c r="P24" s="29">
        <f t="shared" si="9"/>
        <v>0.2</v>
      </c>
      <c r="Q24" s="31">
        <f t="shared" si="10"/>
        <v>8</v>
      </c>
      <c r="R24" s="39">
        <f t="shared" si="11"/>
        <v>0</v>
      </c>
      <c r="S24" s="29">
        <f t="shared" si="12"/>
        <v>0</v>
      </c>
      <c r="T24" s="31">
        <f t="shared" si="13"/>
        <v>0</v>
      </c>
    </row>
    <row r="25" spans="2:20" ht="12.75">
      <c r="B25" s="59">
        <v>4</v>
      </c>
      <c r="C25" s="44">
        <v>109</v>
      </c>
      <c r="D25" s="44">
        <v>125</v>
      </c>
      <c r="E25" s="77">
        <f t="shared" si="0"/>
        <v>2375</v>
      </c>
      <c r="F25" s="73"/>
      <c r="G25" s="29">
        <v>0.21709836226732038</v>
      </c>
      <c r="H25" s="31">
        <f t="shared" si="1"/>
        <v>27.137295283415046</v>
      </c>
      <c r="I25" s="50">
        <f t="shared" si="2"/>
        <v>1375</v>
      </c>
      <c r="J25" s="29">
        <f t="shared" si="3"/>
        <v>0.2</v>
      </c>
      <c r="K25" s="31">
        <f t="shared" si="4"/>
        <v>25</v>
      </c>
      <c r="L25" s="28">
        <f t="shared" si="5"/>
        <v>9</v>
      </c>
      <c r="M25" s="29">
        <f t="shared" si="6"/>
        <v>0.125</v>
      </c>
      <c r="N25" s="31">
        <f t="shared" si="7"/>
        <v>15.625</v>
      </c>
      <c r="O25" s="39">
        <f t="shared" si="8"/>
        <v>3</v>
      </c>
      <c r="P25" s="29">
        <f t="shared" si="9"/>
        <v>0.2</v>
      </c>
      <c r="Q25" s="31">
        <f t="shared" si="10"/>
        <v>25</v>
      </c>
      <c r="R25" s="39">
        <f t="shared" si="11"/>
        <v>45</v>
      </c>
      <c r="S25" s="29">
        <f t="shared" si="12"/>
        <v>0.2</v>
      </c>
      <c r="T25" s="31">
        <f t="shared" si="13"/>
        <v>25</v>
      </c>
    </row>
    <row r="26" spans="2:20" ht="12.75">
      <c r="B26" s="59">
        <v>5</v>
      </c>
      <c r="C26" s="44">
        <v>107</v>
      </c>
      <c r="D26" s="44">
        <v>130</v>
      </c>
      <c r="E26" s="77">
        <f t="shared" si="0"/>
        <v>2210</v>
      </c>
      <c r="F26" s="73"/>
      <c r="G26" s="29">
        <v>0.1942327585486545</v>
      </c>
      <c r="H26" s="31">
        <f t="shared" si="1"/>
        <v>25.250258611325084</v>
      </c>
      <c r="I26" s="50">
        <f t="shared" si="2"/>
        <v>1210</v>
      </c>
      <c r="J26" s="29">
        <f t="shared" si="3"/>
        <v>0.2</v>
      </c>
      <c r="K26" s="31">
        <f t="shared" si="4"/>
        <v>26</v>
      </c>
      <c r="L26" s="28">
        <f t="shared" si="5"/>
        <v>7</v>
      </c>
      <c r="M26" s="29">
        <f t="shared" si="6"/>
        <v>0.09722222222222222</v>
      </c>
      <c r="N26" s="31">
        <f t="shared" si="7"/>
        <v>12.63888888888889</v>
      </c>
      <c r="O26" s="39">
        <f t="shared" si="8"/>
        <v>1</v>
      </c>
      <c r="P26" s="29">
        <f t="shared" si="9"/>
        <v>0.2</v>
      </c>
      <c r="Q26" s="31">
        <f t="shared" si="10"/>
        <v>26</v>
      </c>
      <c r="R26" s="39">
        <f t="shared" si="11"/>
        <v>50</v>
      </c>
      <c r="S26" s="29">
        <f t="shared" si="12"/>
        <v>0.2</v>
      </c>
      <c r="T26" s="31">
        <f t="shared" si="13"/>
        <v>26</v>
      </c>
    </row>
    <row r="27" spans="2:20" ht="12.75">
      <c r="B27" s="59">
        <v>6</v>
      </c>
      <c r="C27" s="44">
        <v>106</v>
      </c>
      <c r="D27" s="44">
        <v>10</v>
      </c>
      <c r="E27" s="77">
        <f t="shared" si="0"/>
        <v>160</v>
      </c>
      <c r="F27" s="73"/>
      <c r="G27" s="29">
        <v>0</v>
      </c>
      <c r="H27" s="31">
        <f t="shared" si="1"/>
        <v>0</v>
      </c>
      <c r="I27" s="50">
        <f>MAX($E27-J$20,0)</f>
        <v>0</v>
      </c>
      <c r="J27" s="29">
        <f t="shared" si="3"/>
        <v>0</v>
      </c>
      <c r="K27" s="31">
        <f t="shared" si="4"/>
        <v>0</v>
      </c>
      <c r="L27" s="28">
        <f t="shared" si="5"/>
        <v>6</v>
      </c>
      <c r="M27" s="29">
        <f t="shared" si="6"/>
        <v>0.08333333333333333</v>
      </c>
      <c r="N27" s="31">
        <f t="shared" si="7"/>
        <v>0.8333333333333333</v>
      </c>
      <c r="O27" s="39">
        <f t="shared" si="8"/>
        <v>0</v>
      </c>
      <c r="P27" s="29">
        <f t="shared" si="9"/>
        <v>0</v>
      </c>
      <c r="Q27" s="31">
        <f t="shared" si="10"/>
        <v>0</v>
      </c>
      <c r="R27" s="39">
        <f t="shared" si="11"/>
        <v>0</v>
      </c>
      <c r="S27" s="29">
        <f t="shared" si="12"/>
        <v>0</v>
      </c>
      <c r="T27" s="31">
        <f t="shared" si="13"/>
        <v>0</v>
      </c>
    </row>
    <row r="28" spans="2:20" ht="12.75">
      <c r="B28" s="59">
        <v>7</v>
      </c>
      <c r="C28" s="44">
        <v>99</v>
      </c>
      <c r="D28" s="44">
        <v>160</v>
      </c>
      <c r="E28" s="77">
        <f t="shared" si="0"/>
        <v>1440</v>
      </c>
      <c r="F28" s="73"/>
      <c r="G28" s="29">
        <v>0.12055742881308315</v>
      </c>
      <c r="H28" s="31">
        <f t="shared" si="1"/>
        <v>19.289188610093305</v>
      </c>
      <c r="I28" s="50">
        <f t="shared" si="2"/>
        <v>440</v>
      </c>
      <c r="J28" s="29">
        <f t="shared" si="3"/>
        <v>0.2</v>
      </c>
      <c r="K28" s="31">
        <f t="shared" si="4"/>
        <v>32</v>
      </c>
      <c r="L28" s="28">
        <f t="shared" si="5"/>
        <v>0</v>
      </c>
      <c r="M28" s="29">
        <f t="shared" si="6"/>
        <v>0</v>
      </c>
      <c r="N28" s="31">
        <f t="shared" si="7"/>
        <v>0</v>
      </c>
      <c r="O28" s="39">
        <f t="shared" si="8"/>
        <v>0</v>
      </c>
      <c r="P28" s="29">
        <f t="shared" si="9"/>
        <v>0</v>
      </c>
      <c r="Q28" s="31">
        <f t="shared" si="10"/>
        <v>0</v>
      </c>
      <c r="R28" s="39">
        <f t="shared" si="11"/>
        <v>80</v>
      </c>
      <c r="S28" s="29">
        <f t="shared" si="12"/>
        <v>0.2</v>
      </c>
      <c r="T28" s="31">
        <f t="shared" si="13"/>
        <v>32</v>
      </c>
    </row>
    <row r="29" spans="2:20" ht="12.75">
      <c r="B29" s="59">
        <v>8</v>
      </c>
      <c r="C29" s="44">
        <v>90</v>
      </c>
      <c r="D29" s="44">
        <v>190</v>
      </c>
      <c r="E29" s="77">
        <f t="shared" si="0"/>
        <v>0</v>
      </c>
      <c r="F29" s="73"/>
      <c r="G29" s="29">
        <v>0.07491402256833131</v>
      </c>
      <c r="H29" s="31">
        <f t="shared" si="1"/>
        <v>14.233664287982949</v>
      </c>
      <c r="I29" s="50">
        <f t="shared" si="2"/>
        <v>0</v>
      </c>
      <c r="J29" s="29">
        <f t="shared" si="3"/>
        <v>0</v>
      </c>
      <c r="K29" s="31">
        <f t="shared" si="4"/>
        <v>0</v>
      </c>
      <c r="L29" s="28">
        <f t="shared" si="5"/>
        <v>0</v>
      </c>
      <c r="M29" s="29">
        <f t="shared" si="6"/>
        <v>0</v>
      </c>
      <c r="N29" s="31">
        <f t="shared" si="7"/>
        <v>0</v>
      </c>
      <c r="O29" s="39">
        <f t="shared" si="8"/>
        <v>0</v>
      </c>
      <c r="P29" s="29">
        <f t="shared" si="9"/>
        <v>0</v>
      </c>
      <c r="Q29" s="31">
        <f t="shared" si="10"/>
        <v>0</v>
      </c>
      <c r="R29" s="39">
        <f t="shared" si="11"/>
        <v>110</v>
      </c>
      <c r="S29" s="29">
        <f t="shared" si="12"/>
        <v>0.2</v>
      </c>
      <c r="T29" s="31">
        <f t="shared" si="13"/>
        <v>38</v>
      </c>
    </row>
    <row r="30" spans="2:20" ht="12.75">
      <c r="B30" s="59">
        <v>9</v>
      </c>
      <c r="C30" s="44">
        <v>74</v>
      </c>
      <c r="D30" s="44">
        <v>70</v>
      </c>
      <c r="E30" s="77">
        <f t="shared" si="0"/>
        <v>-1120</v>
      </c>
      <c r="F30" s="73"/>
      <c r="G30" s="29">
        <v>0</v>
      </c>
      <c r="H30" s="31">
        <f t="shared" si="1"/>
        <v>0</v>
      </c>
      <c r="I30" s="50">
        <f t="shared" si="2"/>
        <v>0</v>
      </c>
      <c r="J30" s="29">
        <f t="shared" si="3"/>
        <v>0</v>
      </c>
      <c r="K30" s="31">
        <f t="shared" si="4"/>
        <v>0</v>
      </c>
      <c r="L30" s="28">
        <f t="shared" si="5"/>
        <v>0</v>
      </c>
      <c r="M30" s="29">
        <f t="shared" si="6"/>
        <v>0</v>
      </c>
      <c r="N30" s="31">
        <f t="shared" si="7"/>
        <v>0</v>
      </c>
      <c r="O30" s="39">
        <f t="shared" si="8"/>
        <v>0</v>
      </c>
      <c r="P30" s="29">
        <f t="shared" si="9"/>
        <v>0</v>
      </c>
      <c r="Q30" s="31">
        <f t="shared" si="10"/>
        <v>0</v>
      </c>
      <c r="R30" s="39">
        <f t="shared" si="11"/>
        <v>0</v>
      </c>
      <c r="S30" s="29">
        <f t="shared" si="12"/>
        <v>0</v>
      </c>
      <c r="T30" s="31">
        <f t="shared" si="13"/>
        <v>0</v>
      </c>
    </row>
    <row r="31" spans="2:20" ht="12.75">
      <c r="B31" s="59">
        <v>10</v>
      </c>
      <c r="C31" s="80">
        <v>65</v>
      </c>
      <c r="D31" s="80">
        <v>120</v>
      </c>
      <c r="E31" s="81">
        <f t="shared" si="0"/>
        <v>-3000</v>
      </c>
      <c r="F31" s="73"/>
      <c r="G31" s="29">
        <v>0.018840912944643597</v>
      </c>
      <c r="H31" s="31">
        <f t="shared" si="1"/>
        <v>2.260909553357232</v>
      </c>
      <c r="I31" s="50">
        <f t="shared" si="2"/>
        <v>0</v>
      </c>
      <c r="J31" s="29">
        <f t="shared" si="3"/>
        <v>0</v>
      </c>
      <c r="K31" s="31">
        <f t="shared" si="4"/>
        <v>0</v>
      </c>
      <c r="L31" s="28">
        <f t="shared" si="5"/>
        <v>0</v>
      </c>
      <c r="M31" s="29">
        <f t="shared" si="6"/>
        <v>0</v>
      </c>
      <c r="N31" s="31">
        <f t="shared" si="7"/>
        <v>0</v>
      </c>
      <c r="O31" s="39">
        <f t="shared" si="8"/>
        <v>0</v>
      </c>
      <c r="P31" s="29">
        <f t="shared" si="9"/>
        <v>0</v>
      </c>
      <c r="Q31" s="31">
        <f t="shared" si="10"/>
        <v>0</v>
      </c>
      <c r="R31" s="39">
        <f t="shared" si="11"/>
        <v>40</v>
      </c>
      <c r="S31" s="29">
        <f t="shared" si="12"/>
        <v>0.2</v>
      </c>
      <c r="T31" s="31">
        <f t="shared" si="13"/>
        <v>24</v>
      </c>
    </row>
    <row r="32" spans="2:20" ht="13.5" thickBot="1">
      <c r="B32" s="36" t="s">
        <v>21</v>
      </c>
      <c r="C32" s="78">
        <f>AVERAGE(C22:C31)</f>
        <v>100</v>
      </c>
      <c r="D32" s="78">
        <f>AVERAGE(D22:D31)</f>
        <v>100</v>
      </c>
      <c r="E32" s="79">
        <f>AVERAGE(E22:E31)</f>
        <v>741.5</v>
      </c>
      <c r="F32" s="40">
        <f>COUNTIF(G22:G31,"&gt; 0")</f>
        <v>7</v>
      </c>
      <c r="G32" s="42">
        <f>SUM(G22:G31)</f>
        <v>0.9999999999530494</v>
      </c>
      <c r="H32" s="23"/>
      <c r="I32" s="40">
        <f>COUNTIF(I22:I31,"&gt; 0")</f>
        <v>5</v>
      </c>
      <c r="J32" s="35">
        <f>SUM(J22:J31)</f>
        <v>1</v>
      </c>
      <c r="K32" s="32"/>
      <c r="L32" s="40">
        <f>SUM(L22:L31)</f>
        <v>72</v>
      </c>
      <c r="M32" s="35">
        <f>SUM(M22:M31)</f>
        <v>1</v>
      </c>
      <c r="N32" s="23"/>
      <c r="O32" s="40">
        <f>COUNTIF(O22:O31,"&gt; 0")</f>
        <v>5</v>
      </c>
      <c r="P32" s="35">
        <f>SUM(P22:P31)</f>
        <v>1</v>
      </c>
      <c r="Q32" s="23"/>
      <c r="R32" s="40">
        <f>COUNTIF(R22:R31,"&gt; 0")</f>
        <v>5</v>
      </c>
      <c r="S32" s="35">
        <f>SUM(S22:S31)</f>
        <v>1</v>
      </c>
      <c r="T32" s="24"/>
    </row>
    <row r="33" spans="2:12" ht="13.5" thickBot="1">
      <c r="B33" s="34" t="s">
        <v>24</v>
      </c>
      <c r="C33" s="71">
        <f>STDEV(C22:C31)</f>
        <v>18.360585805227213</v>
      </c>
      <c r="D33" s="71">
        <f>STDEV(D22:D31)</f>
        <v>55.02524673073059</v>
      </c>
      <c r="E33" s="71">
        <f>STDEV(E22:E31)</f>
        <v>1769.475832618864</v>
      </c>
      <c r="G33" s="195"/>
      <c r="L33" s="40">
        <f>COUNTIF(L22:L31,"&gt; 0")</f>
        <v>6</v>
      </c>
    </row>
    <row r="34" ht="12.75">
      <c r="H34" s="41"/>
    </row>
    <row r="36" spans="4:18" ht="12.75">
      <c r="D36" s="187"/>
      <c r="E36" s="187"/>
      <c r="F36" s="187"/>
      <c r="G36" s="187"/>
      <c r="H36" s="187"/>
      <c r="I36" s="187"/>
      <c r="J36" s="187"/>
      <c r="K36" s="187"/>
      <c r="L36" s="187"/>
      <c r="M36" s="187"/>
      <c r="N36" s="187"/>
      <c r="O36" s="187"/>
      <c r="P36" s="187"/>
      <c r="Q36" s="187"/>
      <c r="R36" s="187"/>
    </row>
    <row r="37" spans="4:18" ht="12.75">
      <c r="D37" s="187"/>
      <c r="E37" s="187"/>
      <c r="F37" s="187"/>
      <c r="G37" s="187"/>
      <c r="H37" s="187"/>
      <c r="I37" s="187"/>
      <c r="J37" s="187"/>
      <c r="K37" s="187"/>
      <c r="L37" s="188"/>
      <c r="M37" s="187"/>
      <c r="N37" s="187"/>
      <c r="O37" s="187"/>
      <c r="P37" s="187"/>
      <c r="Q37" s="187"/>
      <c r="R37" s="187"/>
    </row>
    <row r="38" spans="4:18" ht="12.75">
      <c r="D38" s="187"/>
      <c r="E38" s="187"/>
      <c r="F38" s="187"/>
      <c r="G38" s="187"/>
      <c r="H38" s="187"/>
      <c r="I38" s="187"/>
      <c r="J38" s="187"/>
      <c r="K38" s="187"/>
      <c r="L38" s="190"/>
      <c r="M38" s="187"/>
      <c r="N38" s="187"/>
      <c r="O38" s="187"/>
      <c r="P38" s="187"/>
      <c r="Q38" s="187"/>
      <c r="R38" s="187"/>
    </row>
    <row r="39" spans="4:18" ht="12.75">
      <c r="D39" s="187"/>
      <c r="E39" s="187"/>
      <c r="F39" s="187"/>
      <c r="G39" s="187"/>
      <c r="H39" s="187"/>
      <c r="I39" s="187"/>
      <c r="J39" s="187"/>
      <c r="K39" s="187"/>
      <c r="L39" s="190"/>
      <c r="M39" s="187"/>
      <c r="N39" s="187"/>
      <c r="O39" s="187"/>
      <c r="P39" s="187"/>
      <c r="Q39" s="187"/>
      <c r="R39" s="187"/>
    </row>
    <row r="40" spans="4:18" ht="12.75">
      <c r="D40" s="187"/>
      <c r="E40" s="187"/>
      <c r="F40" s="187"/>
      <c r="G40" s="187"/>
      <c r="H40" s="187"/>
      <c r="I40" s="187"/>
      <c r="J40" s="187"/>
      <c r="K40" s="187"/>
      <c r="L40" s="190"/>
      <c r="M40" s="187"/>
      <c r="N40" s="187"/>
      <c r="O40" s="187"/>
      <c r="P40" s="187"/>
      <c r="Q40" s="187"/>
      <c r="R40" s="187"/>
    </row>
    <row r="41" spans="4:18" ht="12.75">
      <c r="D41" s="187"/>
      <c r="E41" s="187"/>
      <c r="F41" s="187"/>
      <c r="G41" s="187"/>
      <c r="H41" s="187"/>
      <c r="I41" s="187"/>
      <c r="J41" s="187"/>
      <c r="K41" s="187"/>
      <c r="L41" s="190"/>
      <c r="M41" s="187"/>
      <c r="N41" s="187"/>
      <c r="O41" s="187"/>
      <c r="P41" s="187"/>
      <c r="Q41" s="187"/>
      <c r="R41" s="187"/>
    </row>
    <row r="42" spans="4:18" ht="12.75">
      <c r="D42" s="187"/>
      <c r="E42" s="187"/>
      <c r="F42" s="187"/>
      <c r="G42" s="187"/>
      <c r="H42" s="187"/>
      <c r="I42" s="187"/>
      <c r="J42" s="187"/>
      <c r="K42" s="187"/>
      <c r="L42" s="190"/>
      <c r="M42" s="187"/>
      <c r="N42" s="187"/>
      <c r="O42" s="187"/>
      <c r="P42" s="187"/>
      <c r="Q42" s="187"/>
      <c r="R42" s="187"/>
    </row>
    <row r="43" spans="4:18" ht="12.75">
      <c r="D43" s="187"/>
      <c r="E43" s="187"/>
      <c r="F43" s="187"/>
      <c r="G43" s="187"/>
      <c r="H43" s="187"/>
      <c r="I43" s="187"/>
      <c r="J43" s="187"/>
      <c r="K43" s="187"/>
      <c r="L43" s="190"/>
      <c r="M43" s="187"/>
      <c r="N43" s="187"/>
      <c r="O43" s="187"/>
      <c r="P43" s="187"/>
      <c r="Q43" s="187"/>
      <c r="R43" s="187"/>
    </row>
    <row r="44" spans="4:18" ht="12.75">
      <c r="D44" s="187"/>
      <c r="E44" s="187"/>
      <c r="F44" s="187"/>
      <c r="G44" s="187"/>
      <c r="H44" s="187"/>
      <c r="I44" s="187"/>
      <c r="J44" s="187"/>
      <c r="K44" s="187"/>
      <c r="L44" s="190"/>
      <c r="M44" s="187"/>
      <c r="N44" s="187"/>
      <c r="O44" s="187"/>
      <c r="P44" s="187"/>
      <c r="Q44" s="187"/>
      <c r="R44" s="187"/>
    </row>
    <row r="45" spans="4:18" ht="12.75">
      <c r="D45" s="187"/>
      <c r="E45" s="187"/>
      <c r="F45" s="187"/>
      <c r="G45" s="187"/>
      <c r="H45" s="187"/>
      <c r="I45" s="187"/>
      <c r="J45" s="187"/>
      <c r="K45" s="187"/>
      <c r="L45" s="187"/>
      <c r="M45" s="187"/>
      <c r="N45" s="187"/>
      <c r="O45" s="187"/>
      <c r="P45" s="187"/>
      <c r="Q45" s="187"/>
      <c r="R45" s="187"/>
    </row>
    <row r="46" spans="4:18" ht="12.75">
      <c r="D46" s="187"/>
      <c r="E46" s="187"/>
      <c r="F46" s="187"/>
      <c r="G46" s="187"/>
      <c r="H46" s="187"/>
      <c r="I46" s="187"/>
      <c r="J46" s="187"/>
      <c r="K46" s="187"/>
      <c r="L46" s="187"/>
      <c r="M46" s="187"/>
      <c r="N46" s="187"/>
      <c r="O46" s="187"/>
      <c r="P46" s="187"/>
      <c r="Q46" s="187"/>
      <c r="R46" s="187"/>
    </row>
    <row r="47" spans="4:18" ht="12.75">
      <c r="D47" s="187"/>
      <c r="E47" s="187"/>
      <c r="F47" s="187"/>
      <c r="G47" s="187"/>
      <c r="H47" s="187"/>
      <c r="I47" s="187"/>
      <c r="J47" s="187"/>
      <c r="K47" s="187"/>
      <c r="L47" s="187"/>
      <c r="M47" s="187"/>
      <c r="N47" s="187"/>
      <c r="O47" s="187"/>
      <c r="P47" s="187"/>
      <c r="Q47" s="187"/>
      <c r="R47" s="187"/>
    </row>
    <row r="48" spans="4:18" ht="12.75">
      <c r="D48" s="187"/>
      <c r="E48" s="187"/>
      <c r="F48" s="187"/>
      <c r="G48" s="187"/>
      <c r="H48" s="187"/>
      <c r="I48" s="187"/>
      <c r="J48" s="187"/>
      <c r="K48" s="187"/>
      <c r="L48" s="187"/>
      <c r="M48" s="187"/>
      <c r="N48" s="187"/>
      <c r="O48" s="187"/>
      <c r="P48" s="187"/>
      <c r="Q48" s="187"/>
      <c r="R48" s="187"/>
    </row>
  </sheetData>
  <mergeCells count="5">
    <mergeCell ref="F10:H10"/>
    <mergeCell ref="R10:T10"/>
    <mergeCell ref="I10:K10"/>
    <mergeCell ref="L10:N10"/>
    <mergeCell ref="O10:Q10"/>
  </mergeCells>
  <printOptions/>
  <pageMargins left="0.75" right="0.75" top="1" bottom="1" header="0.5" footer="0.5"/>
  <pageSetup horizontalDpi="600" verticalDpi="600" orientation="portrait" r:id="rId4"/>
  <legacyDrawing r:id="rId3"/>
  <oleObjects>
    <oleObject progId="Equation.3" shapeId="32861328" r:id="rId2"/>
  </oleObjects>
</worksheet>
</file>

<file path=xl/worksheets/sheet2.xml><?xml version="1.0" encoding="utf-8"?>
<worksheet xmlns="http://schemas.openxmlformats.org/spreadsheetml/2006/main" xmlns:r="http://schemas.openxmlformats.org/officeDocument/2006/relationships">
  <dimension ref="B2:V78"/>
  <sheetViews>
    <sheetView workbookViewId="0" topLeftCell="A1">
      <selection activeCell="B2" sqref="B2"/>
    </sheetView>
  </sheetViews>
  <sheetFormatPr defaultColWidth="9.140625" defaultRowHeight="12.75"/>
  <cols>
    <col min="1" max="1" width="9.140625" style="95" customWidth="1"/>
    <col min="2" max="2" width="34.7109375" style="95" customWidth="1"/>
    <col min="3" max="3" width="9.57421875" style="95" bestFit="1" customWidth="1"/>
    <col min="4" max="4" width="10.57421875" style="95" bestFit="1" customWidth="1"/>
    <col min="5" max="5" width="10.28125" style="95" customWidth="1"/>
    <col min="6" max="6" width="11.00390625" style="95" bestFit="1" customWidth="1"/>
    <col min="7" max="7" width="9.421875" style="95" bestFit="1" customWidth="1"/>
    <col min="8" max="16384" width="9.140625" style="95" customWidth="1"/>
  </cols>
  <sheetData>
    <row r="1" ht="12.75"/>
    <row r="2" spans="3:16" ht="12.75">
      <c r="C2"/>
      <c r="D2"/>
      <c r="E2"/>
      <c r="F2"/>
      <c r="G2"/>
      <c r="H2"/>
      <c r="I2"/>
      <c r="J2"/>
      <c r="K2"/>
      <c r="L2"/>
      <c r="M2"/>
      <c r="N2"/>
      <c r="O2" s="176"/>
      <c r="P2" s="176"/>
    </row>
    <row r="3" spans="3:17" ht="12.75">
      <c r="C3"/>
      <c r="D3"/>
      <c r="E3"/>
      <c r="F3" s="11" t="s">
        <v>65</v>
      </c>
      <c r="G3"/>
      <c r="H3"/>
      <c r="I3"/>
      <c r="J3"/>
      <c r="K3"/>
      <c r="L3"/>
      <c r="M3"/>
      <c r="N3"/>
      <c r="O3" s="96"/>
      <c r="P3" s="97" t="s">
        <v>9</v>
      </c>
      <c r="Q3" s="98" t="s">
        <v>11</v>
      </c>
    </row>
    <row r="4" ht="13.5" thickBot="1"/>
    <row r="5" spans="2:4" ht="12.75">
      <c r="B5" s="99"/>
      <c r="C5" s="100" t="s">
        <v>31</v>
      </c>
      <c r="D5" s="101"/>
    </row>
    <row r="6" spans="2:11" ht="12.75">
      <c r="B6" s="102"/>
      <c r="C6" s="103" t="s">
        <v>58</v>
      </c>
      <c r="D6" s="104">
        <v>90</v>
      </c>
      <c r="F6" s="180"/>
      <c r="G6" s="181"/>
      <c r="H6" s="186"/>
      <c r="I6" s="182"/>
      <c r="J6" s="180"/>
      <c r="K6" s="180"/>
    </row>
    <row r="7" spans="2:11" ht="13.5" thickBot="1">
      <c r="B7" s="106"/>
      <c r="C7" s="107" t="s">
        <v>35</v>
      </c>
      <c r="D7" s="108">
        <v>200</v>
      </c>
      <c r="F7" s="180"/>
      <c r="G7" s="181"/>
      <c r="H7" s="186"/>
      <c r="I7" s="180"/>
      <c r="J7" s="183"/>
      <c r="K7" s="180"/>
    </row>
    <row r="8" spans="5:11" ht="12.75">
      <c r="E8" s="110"/>
      <c r="F8" s="184"/>
      <c r="G8" s="184"/>
      <c r="H8" s="185"/>
      <c r="I8" s="180"/>
      <c r="J8" s="183"/>
      <c r="K8" s="180"/>
    </row>
    <row r="9" ht="13.5" thickBot="1">
      <c r="B9" s="95" t="s">
        <v>15</v>
      </c>
    </row>
    <row r="10" spans="2:20" ht="12.75">
      <c r="B10" s="111"/>
      <c r="C10" s="112"/>
      <c r="D10" s="113" t="s">
        <v>14</v>
      </c>
      <c r="E10" s="114" t="s">
        <v>38</v>
      </c>
      <c r="F10" s="208" t="s">
        <v>50</v>
      </c>
      <c r="G10" s="209"/>
      <c r="H10" s="210"/>
      <c r="I10" s="211" t="s">
        <v>51</v>
      </c>
      <c r="J10" s="212"/>
      <c r="K10" s="213"/>
      <c r="L10" s="208" t="s">
        <v>52</v>
      </c>
      <c r="M10" s="209"/>
      <c r="N10" s="210"/>
      <c r="O10" s="214" t="s">
        <v>53</v>
      </c>
      <c r="P10" s="209"/>
      <c r="Q10" s="210"/>
      <c r="R10" s="211" t="s">
        <v>54</v>
      </c>
      <c r="S10" s="212"/>
      <c r="T10" s="213"/>
    </row>
    <row r="11" spans="2:22" ht="12.75">
      <c r="B11" s="102"/>
      <c r="C11" s="109"/>
      <c r="D11" s="103" t="s">
        <v>33</v>
      </c>
      <c r="E11" s="115">
        <f>AVERAGE(C22:C62)</f>
        <v>100.00731707317067</v>
      </c>
      <c r="F11" s="116"/>
      <c r="G11" s="117">
        <f>SUMPRODUCT($C22:$C62,G22:G62)</f>
        <v>104.95624999999997</v>
      </c>
      <c r="H11" s="118"/>
      <c r="I11" s="119">
        <v>110.83333333333333</v>
      </c>
      <c r="J11" s="120">
        <f>SUMPRODUCT($C22:$C62,J22:J62)</f>
        <v>104.95624999999997</v>
      </c>
      <c r="K11" s="121">
        <f>J11+K$16*(I11-J11)</f>
        <v>104.95624999999997</v>
      </c>
      <c r="L11" s="116"/>
      <c r="M11" s="117">
        <f>SUMPRODUCT($C22:$C62,M22:M62)</f>
        <v>106.87713736791544</v>
      </c>
      <c r="O11" s="116"/>
      <c r="P11" s="117">
        <f>SUMPRODUCT($C22:$C62,P22:P62)</f>
        <v>109.74</v>
      </c>
      <c r="Q11" s="121">
        <f>P11+Q$16*(O11-P11)</f>
        <v>383.9115168534343</v>
      </c>
      <c r="R11" s="122"/>
      <c r="S11" s="117">
        <f>SUMPRODUCT($C22:$C62,S22:S62)</f>
        <v>102.435</v>
      </c>
      <c r="T11" s="121">
        <f>S11+T$16*(R11-S11)</f>
        <v>78.94216556305824</v>
      </c>
      <c r="V11" s="178"/>
    </row>
    <row r="12" spans="2:22" ht="12.75">
      <c r="B12" s="122"/>
      <c r="C12" s="109"/>
      <c r="D12" s="177" t="s">
        <v>49</v>
      </c>
      <c r="E12" s="124">
        <f>AVERAGE(D22:D62)</f>
        <v>100.01219512195122</v>
      </c>
      <c r="F12" s="122"/>
      <c r="G12" s="125">
        <f>SUMPRODUCT($D22:$D62,G22:G62)</f>
        <v>159.475</v>
      </c>
      <c r="H12" s="126"/>
      <c r="I12" s="119">
        <v>101.66666666666666</v>
      </c>
      <c r="J12" s="125">
        <f>SUMPRODUCT($D22:$D62,J22:J62)</f>
        <v>159.475</v>
      </c>
      <c r="K12" s="121">
        <f>J12+K$16*(I12-J12)</f>
        <v>159.475</v>
      </c>
      <c r="L12" s="122"/>
      <c r="M12" s="125">
        <f>SUMPRODUCT($D22:$D62,M22:M62)</f>
        <v>125.91834774255521</v>
      </c>
      <c r="O12" s="122"/>
      <c r="P12" s="125">
        <f>SUMPRODUCT($D22:$D62,P22:P62)</f>
        <v>157.58</v>
      </c>
      <c r="Q12" s="121">
        <f>P12+Q$16*(O12-P12)</f>
        <v>551.2737090009493</v>
      </c>
      <c r="R12" s="122"/>
      <c r="S12" s="125">
        <f>SUMPRODUCT($D22:$D62,S22:S62)</f>
        <v>159.78000000000003</v>
      </c>
      <c r="T12" s="121">
        <f>S12+T$16*(R12-S12)</f>
        <v>123.1354440734656</v>
      </c>
      <c r="V12" s="109"/>
    </row>
    <row r="13" spans="2:22" ht="12.75">
      <c r="B13" s="122"/>
      <c r="C13" s="109"/>
      <c r="D13" s="103" t="s">
        <v>34</v>
      </c>
      <c r="E13" s="127">
        <f>SUMPRODUCT($C$22:$C$62,$D$22:$D$62)/($E$14*$E$12)</f>
        <v>101.35088403853189</v>
      </c>
      <c r="F13" s="122"/>
      <c r="G13" s="125">
        <f>SUMPRODUCT($C22:$C62,$D22:$D62,G$22:G62)/G12</f>
        <v>104.47560746198462</v>
      </c>
      <c r="H13" s="126"/>
      <c r="I13" s="119">
        <v>108.64754098360656</v>
      </c>
      <c r="J13" s="125">
        <f>SUMPRODUCT($C22:$C62,$D22:$D62,J22:J62)/J12</f>
        <v>104.47560746198462</v>
      </c>
      <c r="K13" s="121">
        <f>J13+K$16*(I13-J13)</f>
        <v>104.47560746198462</v>
      </c>
      <c r="L13" s="122"/>
      <c r="M13" s="125">
        <f>SUMPRODUCT($C22:$C62,$D22:$D62,M22:M62)/M12</f>
        <v>106.97799223380967</v>
      </c>
      <c r="O13" s="122"/>
      <c r="P13" s="125">
        <f>SUMPRODUCT($C22:$C62,$D22:$D62,P22:P62)/P12</f>
        <v>109.05119939078563</v>
      </c>
      <c r="Q13" s="121">
        <f>P13+Q$16*(O13-P13)</f>
        <v>381.5018349991145</v>
      </c>
      <c r="R13" s="122"/>
      <c r="S13" s="125">
        <f>SUMPRODUCT($C22:$C62,$D22:$D62,S22:S62)/S12</f>
        <v>102.00443109275251</v>
      </c>
      <c r="T13" s="121">
        <f>S13+T$16*(R13-S13)</f>
        <v>78.61034497476092</v>
      </c>
      <c r="V13" s="109"/>
    </row>
    <row r="14" spans="2:22" ht="12.75">
      <c r="B14" s="122"/>
      <c r="C14" s="109"/>
      <c r="D14" s="128" t="s">
        <v>16</v>
      </c>
      <c r="E14" s="124">
        <f>COUNT(C22:C62)</f>
        <v>41</v>
      </c>
      <c r="F14" s="122"/>
      <c r="G14" s="129">
        <f>SUM(G22:G62)^2/SUMSQ(G22:G62)</f>
        <v>16</v>
      </c>
      <c r="H14" s="126"/>
      <c r="I14" s="119">
        <v>6</v>
      </c>
      <c r="J14" s="130">
        <f>SUM(J22:J62)^2/SUMSQ(J22:J62)</f>
        <v>16</v>
      </c>
      <c r="K14" s="121">
        <f>J14+K$16*(I14-J14)</f>
        <v>16</v>
      </c>
      <c r="L14" s="122"/>
      <c r="M14" s="130">
        <f>SUM(M22:M62)^2/SUMSQ(M22:M62)</f>
        <v>15.137112206841625</v>
      </c>
      <c r="O14" s="122"/>
      <c r="P14" s="130">
        <f>SUM(P22:P62)^2/SUMSQ(P22:P62)</f>
        <v>4.999999999999999</v>
      </c>
      <c r="Q14" s="121">
        <f>P14+Q$16*(O14-P14)</f>
        <v>17.491867908394124</v>
      </c>
      <c r="R14" s="122"/>
      <c r="S14" s="130">
        <f>SUM(S22:S62)^2/SUMSQ(S22:S62)</f>
        <v>19.999999999999996</v>
      </c>
      <c r="T14" s="121">
        <f>S14+T$16*(R14-S14)</f>
        <v>15.41312355407004</v>
      </c>
      <c r="V14" s="109"/>
    </row>
    <row r="15" spans="2:22" ht="12.75">
      <c r="B15" s="122"/>
      <c r="C15" s="109"/>
      <c r="D15" s="128" t="s">
        <v>17</v>
      </c>
      <c r="E15" s="127">
        <f>SUM($D$22:$D$62)^2/SUMSQ($D$22:$D$62)</f>
        <v>24.932714398527057</v>
      </c>
      <c r="F15" s="122"/>
      <c r="G15" s="131">
        <f>SUM(H22:H62)^2/SUMSQ(H22:H62)</f>
        <v>12.647912207322905</v>
      </c>
      <c r="H15" s="126"/>
      <c r="I15" s="119">
        <v>5.186062717770035</v>
      </c>
      <c r="J15" s="131">
        <f>SUM(K22:K62)^2/SUMSQ(K22:K62)</f>
        <v>12.647912207322905</v>
      </c>
      <c r="K15" s="121">
        <f>J15+K$16*(I15-J15)</f>
        <v>12.647912207322905</v>
      </c>
      <c r="L15" s="122"/>
      <c r="M15" s="131">
        <f>SUM(N22:N62)^2/SUMSQ(N22:N62)</f>
        <v>10.87831997450505</v>
      </c>
      <c r="O15" s="122"/>
      <c r="P15" s="131">
        <f>SUM(Q22:Q62)^2/SUMSQ(Q22:Q62)</f>
        <v>3.6153692314510706</v>
      </c>
      <c r="Q15" s="121">
        <f>P15+Q$16*(O15-P15)</f>
        <v>12.647912207322905</v>
      </c>
      <c r="R15" s="122"/>
      <c r="S15" s="131">
        <f>SUM(T22:T62)^2/SUMSQ(T22:T62)</f>
        <v>16.411874157698623</v>
      </c>
      <c r="T15" s="121">
        <f>S15+T$16*(R15-S15)</f>
        <v>12.647912207322905</v>
      </c>
      <c r="V15" s="109"/>
    </row>
    <row r="16" spans="2:22" ht="12.75">
      <c r="B16" s="122"/>
      <c r="C16" s="109"/>
      <c r="D16" s="128"/>
      <c r="E16" s="127"/>
      <c r="F16" s="122"/>
      <c r="G16" s="125">
        <f>SUMPRODUCT($E22:$E62,G$22:G62)</f>
        <v>2308.4974999999995</v>
      </c>
      <c r="H16" s="126"/>
      <c r="I16" s="121"/>
      <c r="J16" s="109"/>
      <c r="K16" s="132">
        <f>($G$15-J15)/(I15-J15)</f>
        <v>0</v>
      </c>
      <c r="L16" s="122"/>
      <c r="M16" s="125">
        <f>SUMPRODUCT($E22:$E62,M$22:M62)</f>
        <v>2137.8407300672425</v>
      </c>
      <c r="O16" s="122"/>
      <c r="Q16" s="132">
        <f>($G$15-P15)/(O15-P15)</f>
        <v>-2.4983735816788255</v>
      </c>
      <c r="R16" s="122"/>
      <c r="T16" s="132">
        <f>($G$15-S15)/(R15-S15)</f>
        <v>0.22934382229649783</v>
      </c>
      <c r="V16" s="109"/>
    </row>
    <row r="17" spans="2:22" ht="12.75">
      <c r="B17" s="122"/>
      <c r="C17" s="109"/>
      <c r="D17" s="128"/>
      <c r="E17" s="127"/>
      <c r="F17" s="122"/>
      <c r="G17" s="131">
        <f>G16-$D$7*G12*0.5/G15</f>
        <v>1047.6174639441915</v>
      </c>
      <c r="H17" s="126"/>
      <c r="I17" s="119"/>
      <c r="K17" s="133"/>
      <c r="L17" s="122"/>
      <c r="M17" s="131">
        <f>M16-$D$7*M12*0.5/M15</f>
        <v>980.324238203945</v>
      </c>
      <c r="O17" s="122"/>
      <c r="Q17" s="133"/>
      <c r="R17" s="122"/>
      <c r="T17" s="133"/>
      <c r="V17" s="109"/>
    </row>
    <row r="18" spans="2:22" ht="12.75">
      <c r="B18" s="102"/>
      <c r="C18" s="109"/>
      <c r="D18" s="123" t="s">
        <v>22</v>
      </c>
      <c r="E18" s="124">
        <f>E12*(E13-$D$6)</f>
        <v>1135.226829268293</v>
      </c>
      <c r="F18" s="122"/>
      <c r="G18" s="134">
        <f>G12*(G13-$D$6)</f>
        <v>2308.4974999999977</v>
      </c>
      <c r="H18" s="135"/>
      <c r="I18" s="119">
        <v>1895.8333333333335</v>
      </c>
      <c r="J18" s="136">
        <f>J12*(J13-$D$6)</f>
        <v>2308.4974999999977</v>
      </c>
      <c r="K18" s="121">
        <f>J18+K$16*(I18-J18)</f>
        <v>2308.4974999999977</v>
      </c>
      <c r="L18" s="122"/>
      <c r="M18" s="134">
        <f>M12*(M13-$D$6)</f>
        <v>2137.840730067248</v>
      </c>
      <c r="O18" s="122"/>
      <c r="P18" s="137">
        <f>P12*(P13-$D$6)</f>
        <v>3002.0879999999993</v>
      </c>
      <c r="Q18" s="121">
        <f>P18+Q$16*(O18-P18)</f>
        <v>10502.42534907502</v>
      </c>
      <c r="R18" s="122"/>
      <c r="S18" s="136">
        <f>S12*(S13-$D$6)</f>
        <v>1918.0679999999966</v>
      </c>
      <c r="T18" s="121">
        <f>S18+T$16*(R18-S18)</f>
        <v>1478.1709534553984</v>
      </c>
      <c r="V18" s="109"/>
    </row>
    <row r="19" spans="2:20" ht="12.75">
      <c r="B19" s="122"/>
      <c r="C19" s="109"/>
      <c r="D19" s="103" t="s">
        <v>23</v>
      </c>
      <c r="E19" s="138">
        <f>E18-$D$7*E12*0.5/E15</f>
        <v>734.0984421887874</v>
      </c>
      <c r="F19" s="122"/>
      <c r="G19" s="134">
        <f>G18-$D$7*G12*0.5/G15</f>
        <v>1047.6174639441897</v>
      </c>
      <c r="H19" s="139"/>
      <c r="I19" s="119">
        <v>-64.5491803278685</v>
      </c>
      <c r="J19" s="140">
        <f>J18-$D$7*J12*0.5/J15</f>
        <v>1047.6174639441897</v>
      </c>
      <c r="K19" s="121">
        <f>J19+K$16*(I19-J19)</f>
        <v>1047.6174639441897</v>
      </c>
      <c r="L19" s="122"/>
      <c r="M19" s="134">
        <f>M18-$D$7*M12*0.5/M15</f>
        <v>980.3242382039505</v>
      </c>
      <c r="O19" s="122"/>
      <c r="P19" s="137">
        <f>P18-$D$7*P12*0.5/P15</f>
        <v>-1356.5262911536997</v>
      </c>
      <c r="Q19" s="121">
        <f>P19+Q$16*(O19-P19)</f>
        <v>-4745.635739824862</v>
      </c>
      <c r="R19" s="122"/>
      <c r="S19" s="140">
        <f>S18-$D$7*S12*0.5/S15</f>
        <v>944.5046003254441</v>
      </c>
      <c r="T19" s="121">
        <f>S19+T$16*(R19-S19)</f>
        <v>727.8883051101808</v>
      </c>
    </row>
    <row r="20" spans="2:20" ht="13.5" thickBot="1">
      <c r="B20" s="141" t="s">
        <v>28</v>
      </c>
      <c r="C20" s="142" t="s">
        <v>29</v>
      </c>
      <c r="D20" s="142" t="s">
        <v>27</v>
      </c>
      <c r="E20" s="197" t="s">
        <v>61</v>
      </c>
      <c r="F20" s="106"/>
      <c r="G20" s="143"/>
      <c r="H20" s="144"/>
      <c r="I20" s="106"/>
      <c r="J20" s="145">
        <v>1000</v>
      </c>
      <c r="K20" s="146"/>
      <c r="L20" s="106"/>
      <c r="M20" s="145">
        <v>100</v>
      </c>
      <c r="N20" s="144"/>
      <c r="O20" s="106"/>
      <c r="P20" s="145">
        <v>106</v>
      </c>
      <c r="Q20" s="144"/>
      <c r="R20" s="106"/>
      <c r="S20" s="145">
        <v>80</v>
      </c>
      <c r="T20" s="144"/>
    </row>
    <row r="21" spans="2:20" ht="13.5" thickBot="1">
      <c r="B21" s="147" t="s">
        <v>13</v>
      </c>
      <c r="C21" s="148" t="s">
        <v>55</v>
      </c>
      <c r="D21" s="148" t="s">
        <v>56</v>
      </c>
      <c r="E21" s="179" t="s">
        <v>57</v>
      </c>
      <c r="F21" s="142"/>
      <c r="G21" s="142" t="s">
        <v>19</v>
      </c>
      <c r="H21" s="149" t="s">
        <v>18</v>
      </c>
      <c r="I21" s="106" t="s">
        <v>62</v>
      </c>
      <c r="J21" s="142" t="s">
        <v>19</v>
      </c>
      <c r="K21" s="149" t="s">
        <v>18</v>
      </c>
      <c r="L21" s="106" t="s">
        <v>20</v>
      </c>
      <c r="M21" s="95" t="s">
        <v>19</v>
      </c>
      <c r="N21" s="149" t="s">
        <v>18</v>
      </c>
      <c r="O21" s="106" t="s">
        <v>62</v>
      </c>
      <c r="P21" s="142" t="s">
        <v>19</v>
      </c>
      <c r="Q21" s="149" t="s">
        <v>18</v>
      </c>
      <c r="R21" s="106" t="s">
        <v>62</v>
      </c>
      <c r="S21" s="142" t="s">
        <v>19</v>
      </c>
      <c r="T21" s="149" t="s">
        <v>18</v>
      </c>
    </row>
    <row r="22" spans="2:20" ht="12.75">
      <c r="B22" s="150">
        <v>1</v>
      </c>
      <c r="C22" s="151">
        <v>113.5</v>
      </c>
      <c r="D22" s="151">
        <v>101</v>
      </c>
      <c r="E22" s="152">
        <f aca="true" t="shared" si="0" ref="E22:E62">D22*(C22-$D$6)</f>
        <v>2373.5</v>
      </c>
      <c r="F22" s="153"/>
      <c r="G22" s="154">
        <v>0.0625</v>
      </c>
      <c r="H22" s="155">
        <f aca="true" t="shared" si="1" ref="H22:H62">$D22*G22</f>
        <v>6.3125</v>
      </c>
      <c r="I22" s="156">
        <f aca="true" t="shared" si="2" ref="I22:I62">MAX($E22-J$20,0)</f>
        <v>1373.5</v>
      </c>
      <c r="J22" s="154">
        <f aca="true" t="shared" si="3" ref="J22:J62">IF(I22&gt;0,1/I$63,0)</f>
        <v>0.0625</v>
      </c>
      <c r="K22" s="155">
        <f aca="true" t="shared" si="4" ref="K22:K62">$D22*J22</f>
        <v>6.3125</v>
      </c>
      <c r="L22" s="157">
        <f aca="true" t="shared" si="5" ref="L22:L62">MAX($C22-M$20,0)</f>
        <v>13.5</v>
      </c>
      <c r="M22" s="158">
        <f aca="true" t="shared" si="6" ref="M22:M62">L22/L$63</f>
        <v>0.12968299711815576</v>
      </c>
      <c r="N22" s="159">
        <f aca="true" t="shared" si="7" ref="N22:N62">$D22*M22</f>
        <v>13.097982708933731</v>
      </c>
      <c r="O22" s="156">
        <f aca="true" t="shared" si="8" ref="O22:O62">MAX(C22-P$20,0)</f>
        <v>7.5</v>
      </c>
      <c r="P22" s="154">
        <f aca="true" t="shared" si="9" ref="P22:P62">IF(O22&gt;0,1/O$63,0)</f>
        <v>0.2</v>
      </c>
      <c r="Q22" s="155">
        <f aca="true" t="shared" si="10" ref="Q22:Q62">$D22*P22</f>
        <v>20.200000000000003</v>
      </c>
      <c r="R22" s="156">
        <f aca="true" t="shared" si="11" ref="R22:R62">MAX(D22-S$20,0)</f>
        <v>21</v>
      </c>
      <c r="S22" s="154">
        <f aca="true" t="shared" si="12" ref="S22:S62">IF(R22&gt;0,1/R$63,0)</f>
        <v>0.05</v>
      </c>
      <c r="T22" s="155">
        <f aca="true" t="shared" si="13" ref="T22:T62">$D22*S22</f>
        <v>5.050000000000001</v>
      </c>
    </row>
    <row r="23" spans="2:20" ht="12.75">
      <c r="B23" s="160">
        <v>2</v>
      </c>
      <c r="C23" s="151">
        <v>111.5</v>
      </c>
      <c r="D23" s="151">
        <v>112</v>
      </c>
      <c r="E23" s="152">
        <f t="shared" si="0"/>
        <v>2408</v>
      </c>
      <c r="F23" s="153"/>
      <c r="G23" s="154">
        <v>0.0625</v>
      </c>
      <c r="H23" s="155">
        <f t="shared" si="1"/>
        <v>7</v>
      </c>
      <c r="I23" s="156">
        <f t="shared" si="2"/>
        <v>1408</v>
      </c>
      <c r="J23" s="154">
        <f t="shared" si="3"/>
        <v>0.0625</v>
      </c>
      <c r="K23" s="155">
        <f t="shared" si="4"/>
        <v>7</v>
      </c>
      <c r="L23" s="157">
        <f t="shared" si="5"/>
        <v>11.5</v>
      </c>
      <c r="M23" s="158">
        <f t="shared" si="6"/>
        <v>0.11047070124879936</v>
      </c>
      <c r="N23" s="159">
        <f t="shared" si="7"/>
        <v>12.372718539865529</v>
      </c>
      <c r="O23" s="156">
        <f t="shared" si="8"/>
        <v>5.5</v>
      </c>
      <c r="P23" s="154">
        <f t="shared" si="9"/>
        <v>0.2</v>
      </c>
      <c r="Q23" s="155">
        <f t="shared" si="10"/>
        <v>22.400000000000002</v>
      </c>
      <c r="R23" s="156">
        <f t="shared" si="11"/>
        <v>32</v>
      </c>
      <c r="S23" s="154">
        <f t="shared" si="12"/>
        <v>0.05</v>
      </c>
      <c r="T23" s="155">
        <f t="shared" si="13"/>
        <v>5.6000000000000005</v>
      </c>
    </row>
    <row r="24" spans="2:20" ht="12.75">
      <c r="B24" s="160">
        <v>3</v>
      </c>
      <c r="C24" s="151">
        <v>108.5</v>
      </c>
      <c r="D24" s="151">
        <v>123</v>
      </c>
      <c r="E24" s="152">
        <f t="shared" si="0"/>
        <v>2275.5</v>
      </c>
      <c r="F24" s="153"/>
      <c r="G24" s="154">
        <v>0.0625</v>
      </c>
      <c r="H24" s="155">
        <f t="shared" si="1"/>
        <v>7.6875</v>
      </c>
      <c r="I24" s="156">
        <f t="shared" si="2"/>
        <v>1275.5</v>
      </c>
      <c r="J24" s="154">
        <f t="shared" si="3"/>
        <v>0.0625</v>
      </c>
      <c r="K24" s="155">
        <f t="shared" si="4"/>
        <v>7.6875</v>
      </c>
      <c r="L24" s="157">
        <f t="shared" si="5"/>
        <v>8.5</v>
      </c>
      <c r="M24" s="158">
        <f t="shared" si="6"/>
        <v>0.08165225744476474</v>
      </c>
      <c r="N24" s="159">
        <f t="shared" si="7"/>
        <v>10.043227665706064</v>
      </c>
      <c r="O24" s="156">
        <f t="shared" si="8"/>
        <v>2.5</v>
      </c>
      <c r="P24" s="154">
        <f t="shared" si="9"/>
        <v>0.2</v>
      </c>
      <c r="Q24" s="155">
        <f t="shared" si="10"/>
        <v>24.6</v>
      </c>
      <c r="R24" s="156">
        <f t="shared" si="11"/>
        <v>43</v>
      </c>
      <c r="S24" s="154">
        <f t="shared" si="12"/>
        <v>0.05</v>
      </c>
      <c r="T24" s="155">
        <f t="shared" si="13"/>
        <v>6.15</v>
      </c>
    </row>
    <row r="25" spans="2:20" ht="12.75">
      <c r="B25" s="160">
        <v>4</v>
      </c>
      <c r="C25" s="151">
        <v>107.6</v>
      </c>
      <c r="D25" s="151">
        <v>100</v>
      </c>
      <c r="E25" s="152">
        <f t="shared" si="0"/>
        <v>1759.9999999999995</v>
      </c>
      <c r="F25" s="153"/>
      <c r="G25" s="154">
        <v>0.0625</v>
      </c>
      <c r="H25" s="155">
        <f t="shared" si="1"/>
        <v>6.25</v>
      </c>
      <c r="I25" s="156">
        <f t="shared" si="2"/>
        <v>759.9999999999995</v>
      </c>
      <c r="J25" s="154">
        <f t="shared" si="3"/>
        <v>0.0625</v>
      </c>
      <c r="K25" s="155">
        <f t="shared" si="4"/>
        <v>6.25</v>
      </c>
      <c r="L25" s="157">
        <f t="shared" si="5"/>
        <v>7.599999999999994</v>
      </c>
      <c r="M25" s="158">
        <f t="shared" si="6"/>
        <v>0.0730067243035543</v>
      </c>
      <c r="N25" s="159">
        <f t="shared" si="7"/>
        <v>7.30067243035543</v>
      </c>
      <c r="O25" s="156">
        <f t="shared" si="8"/>
        <v>1.5999999999999943</v>
      </c>
      <c r="P25" s="154">
        <f t="shared" si="9"/>
        <v>0.2</v>
      </c>
      <c r="Q25" s="155">
        <f t="shared" si="10"/>
        <v>20</v>
      </c>
      <c r="R25" s="156">
        <f t="shared" si="11"/>
        <v>20</v>
      </c>
      <c r="S25" s="154">
        <f t="shared" si="12"/>
        <v>0.05</v>
      </c>
      <c r="T25" s="155">
        <f t="shared" si="13"/>
        <v>5</v>
      </c>
    </row>
    <row r="26" spans="2:20" ht="12.75">
      <c r="B26" s="160">
        <v>5</v>
      </c>
      <c r="C26" s="151">
        <v>107.6</v>
      </c>
      <c r="D26" s="151">
        <v>351.9</v>
      </c>
      <c r="E26" s="152">
        <f t="shared" si="0"/>
        <v>6193.439999999998</v>
      </c>
      <c r="F26" s="153"/>
      <c r="G26" s="154">
        <v>0.0625</v>
      </c>
      <c r="H26" s="155">
        <f t="shared" si="1"/>
        <v>21.99375</v>
      </c>
      <c r="I26" s="156">
        <f t="shared" si="2"/>
        <v>5193.439999999998</v>
      </c>
      <c r="J26" s="154">
        <f t="shared" si="3"/>
        <v>0.0625</v>
      </c>
      <c r="K26" s="155">
        <f t="shared" si="4"/>
        <v>21.99375</v>
      </c>
      <c r="L26" s="157">
        <f t="shared" si="5"/>
        <v>7.599999999999994</v>
      </c>
      <c r="M26" s="158">
        <f t="shared" si="6"/>
        <v>0.0730067243035543</v>
      </c>
      <c r="N26" s="159">
        <f t="shared" si="7"/>
        <v>25.691066282420756</v>
      </c>
      <c r="O26" s="156">
        <f t="shared" si="8"/>
        <v>1.5999999999999943</v>
      </c>
      <c r="P26" s="154">
        <f t="shared" si="9"/>
        <v>0.2</v>
      </c>
      <c r="Q26" s="155">
        <f t="shared" si="10"/>
        <v>70.38</v>
      </c>
      <c r="R26" s="156">
        <f t="shared" si="11"/>
        <v>271.9</v>
      </c>
      <c r="S26" s="154">
        <f t="shared" si="12"/>
        <v>0.05</v>
      </c>
      <c r="T26" s="155">
        <f t="shared" si="13"/>
        <v>17.595</v>
      </c>
    </row>
    <row r="27" spans="2:20" ht="12.75">
      <c r="B27" s="160">
        <v>6</v>
      </c>
      <c r="C27" s="151">
        <v>105.6</v>
      </c>
      <c r="D27" s="151">
        <v>88</v>
      </c>
      <c r="E27" s="152">
        <f t="shared" si="0"/>
        <v>1372.7999999999995</v>
      </c>
      <c r="F27" s="153"/>
      <c r="G27" s="154">
        <v>0.0625</v>
      </c>
      <c r="H27" s="155">
        <f t="shared" si="1"/>
        <v>5.5</v>
      </c>
      <c r="I27" s="156">
        <f t="shared" si="2"/>
        <v>372.7999999999995</v>
      </c>
      <c r="J27" s="154">
        <f t="shared" si="3"/>
        <v>0.0625</v>
      </c>
      <c r="K27" s="155">
        <f t="shared" si="4"/>
        <v>5.5</v>
      </c>
      <c r="L27" s="157">
        <f t="shared" si="5"/>
        <v>5.599999999999994</v>
      </c>
      <c r="M27" s="158">
        <f t="shared" si="6"/>
        <v>0.05379442843419789</v>
      </c>
      <c r="N27" s="159">
        <f t="shared" si="7"/>
        <v>4.733909702209415</v>
      </c>
      <c r="O27" s="156">
        <f t="shared" si="8"/>
        <v>0</v>
      </c>
      <c r="P27" s="154">
        <f t="shared" si="9"/>
        <v>0</v>
      </c>
      <c r="Q27" s="155">
        <f t="shared" si="10"/>
        <v>0</v>
      </c>
      <c r="R27" s="156">
        <f t="shared" si="11"/>
        <v>8</v>
      </c>
      <c r="S27" s="154">
        <f t="shared" si="12"/>
        <v>0.05</v>
      </c>
      <c r="T27" s="155">
        <f t="shared" si="13"/>
        <v>4.4</v>
      </c>
    </row>
    <row r="28" spans="2:20" ht="12.75">
      <c r="B28" s="160">
        <v>7</v>
      </c>
      <c r="C28" s="151">
        <v>105.6</v>
      </c>
      <c r="D28" s="151">
        <v>67</v>
      </c>
      <c r="E28" s="152">
        <f t="shared" si="0"/>
        <v>1045.1999999999996</v>
      </c>
      <c r="F28" s="153"/>
      <c r="G28" s="154">
        <v>0.0625</v>
      </c>
      <c r="H28" s="155">
        <f t="shared" si="1"/>
        <v>4.1875</v>
      </c>
      <c r="I28" s="156">
        <f t="shared" si="2"/>
        <v>45.19999999999959</v>
      </c>
      <c r="J28" s="154">
        <f t="shared" si="3"/>
        <v>0.0625</v>
      </c>
      <c r="K28" s="155">
        <f t="shared" si="4"/>
        <v>4.1875</v>
      </c>
      <c r="L28" s="157">
        <f t="shared" si="5"/>
        <v>5.599999999999994</v>
      </c>
      <c r="M28" s="158">
        <f t="shared" si="6"/>
        <v>0.05379442843419789</v>
      </c>
      <c r="N28" s="159">
        <f t="shared" si="7"/>
        <v>3.604226705091259</v>
      </c>
      <c r="O28" s="156">
        <f t="shared" si="8"/>
        <v>0</v>
      </c>
      <c r="P28" s="154">
        <f t="shared" si="9"/>
        <v>0</v>
      </c>
      <c r="Q28" s="155">
        <f t="shared" si="10"/>
        <v>0</v>
      </c>
      <c r="R28" s="156">
        <f t="shared" si="11"/>
        <v>0</v>
      </c>
      <c r="S28" s="154">
        <f t="shared" si="12"/>
        <v>0</v>
      </c>
      <c r="T28" s="155">
        <f t="shared" si="13"/>
        <v>0</v>
      </c>
    </row>
    <row r="29" spans="2:20" ht="12.75">
      <c r="B29" s="160">
        <v>8</v>
      </c>
      <c r="C29" s="151">
        <v>105.6</v>
      </c>
      <c r="D29" s="151">
        <v>225.9</v>
      </c>
      <c r="E29" s="152">
        <f t="shared" si="0"/>
        <v>3524.0399999999986</v>
      </c>
      <c r="F29" s="153"/>
      <c r="G29" s="154">
        <v>0.0625</v>
      </c>
      <c r="H29" s="155">
        <f t="shared" si="1"/>
        <v>14.11875</v>
      </c>
      <c r="I29" s="156">
        <f t="shared" si="2"/>
        <v>2524.0399999999986</v>
      </c>
      <c r="J29" s="154">
        <f t="shared" si="3"/>
        <v>0.0625</v>
      </c>
      <c r="K29" s="155">
        <f t="shared" si="4"/>
        <v>14.11875</v>
      </c>
      <c r="L29" s="157">
        <f t="shared" si="5"/>
        <v>5.599999999999994</v>
      </c>
      <c r="M29" s="158">
        <f t="shared" si="6"/>
        <v>0.05379442843419789</v>
      </c>
      <c r="N29" s="159">
        <f t="shared" si="7"/>
        <v>12.152161383285303</v>
      </c>
      <c r="O29" s="156">
        <f t="shared" si="8"/>
        <v>0</v>
      </c>
      <c r="P29" s="154">
        <f t="shared" si="9"/>
        <v>0</v>
      </c>
      <c r="Q29" s="155">
        <f t="shared" si="10"/>
        <v>0</v>
      </c>
      <c r="R29" s="156">
        <f t="shared" si="11"/>
        <v>145.9</v>
      </c>
      <c r="S29" s="154">
        <f t="shared" si="12"/>
        <v>0.05</v>
      </c>
      <c r="T29" s="155">
        <f t="shared" si="13"/>
        <v>11.295000000000002</v>
      </c>
    </row>
    <row r="30" spans="2:20" ht="12.75">
      <c r="B30" s="160">
        <v>9</v>
      </c>
      <c r="C30" s="151">
        <v>104.6</v>
      </c>
      <c r="D30" s="151">
        <v>97</v>
      </c>
      <c r="E30" s="152">
        <f t="shared" si="0"/>
        <v>1416.1999999999994</v>
      </c>
      <c r="F30" s="153"/>
      <c r="G30" s="154">
        <v>0.0625</v>
      </c>
      <c r="H30" s="155">
        <f t="shared" si="1"/>
        <v>6.0625</v>
      </c>
      <c r="I30" s="156">
        <f t="shared" si="2"/>
        <v>416.19999999999936</v>
      </c>
      <c r="J30" s="154">
        <f t="shared" si="3"/>
        <v>0.0625</v>
      </c>
      <c r="K30" s="155">
        <f t="shared" si="4"/>
        <v>6.0625</v>
      </c>
      <c r="L30" s="157">
        <f t="shared" si="5"/>
        <v>4.599999999999994</v>
      </c>
      <c r="M30" s="158">
        <f t="shared" si="6"/>
        <v>0.044188280499519686</v>
      </c>
      <c r="N30" s="159">
        <f t="shared" si="7"/>
        <v>4.286263208453409</v>
      </c>
      <c r="O30" s="156">
        <f t="shared" si="8"/>
        <v>0</v>
      </c>
      <c r="P30" s="154">
        <f t="shared" si="9"/>
        <v>0</v>
      </c>
      <c r="Q30" s="155">
        <f t="shared" si="10"/>
        <v>0</v>
      </c>
      <c r="R30" s="156">
        <f t="shared" si="11"/>
        <v>17</v>
      </c>
      <c r="S30" s="154">
        <f t="shared" si="12"/>
        <v>0.05</v>
      </c>
      <c r="T30" s="155">
        <f t="shared" si="13"/>
        <v>4.8500000000000005</v>
      </c>
    </row>
    <row r="31" spans="2:20" ht="12.75">
      <c r="B31" s="160">
        <v>10</v>
      </c>
      <c r="C31" s="151">
        <v>104.6</v>
      </c>
      <c r="D31" s="151">
        <v>65</v>
      </c>
      <c r="E31" s="152">
        <f t="shared" si="0"/>
        <v>948.9999999999997</v>
      </c>
      <c r="F31" s="153"/>
      <c r="G31" s="154">
        <v>0</v>
      </c>
      <c r="H31" s="155">
        <f t="shared" si="1"/>
        <v>0</v>
      </c>
      <c r="I31" s="156">
        <f t="shared" si="2"/>
        <v>0</v>
      </c>
      <c r="J31" s="154">
        <f t="shared" si="3"/>
        <v>0</v>
      </c>
      <c r="K31" s="155">
        <f t="shared" si="4"/>
        <v>0</v>
      </c>
      <c r="L31" s="157">
        <f t="shared" si="5"/>
        <v>4.599999999999994</v>
      </c>
      <c r="M31" s="158">
        <f t="shared" si="6"/>
        <v>0.044188280499519686</v>
      </c>
      <c r="N31" s="159">
        <f t="shared" si="7"/>
        <v>2.8722382324687796</v>
      </c>
      <c r="O31" s="156">
        <f t="shared" si="8"/>
        <v>0</v>
      </c>
      <c r="P31" s="154">
        <f t="shared" si="9"/>
        <v>0</v>
      </c>
      <c r="Q31" s="155">
        <f t="shared" si="10"/>
        <v>0</v>
      </c>
      <c r="R31" s="156">
        <f t="shared" si="11"/>
        <v>0</v>
      </c>
      <c r="S31" s="154">
        <f t="shared" si="12"/>
        <v>0</v>
      </c>
      <c r="T31" s="155">
        <f t="shared" si="13"/>
        <v>0</v>
      </c>
    </row>
    <row r="32" spans="2:20" ht="12.75">
      <c r="B32" s="160">
        <v>11</v>
      </c>
      <c r="C32" s="151">
        <v>103.6</v>
      </c>
      <c r="D32" s="151">
        <v>146</v>
      </c>
      <c r="E32" s="152">
        <f t="shared" si="0"/>
        <v>1985.5999999999992</v>
      </c>
      <c r="F32" s="153"/>
      <c r="G32" s="154">
        <v>0.0625</v>
      </c>
      <c r="H32" s="155">
        <f t="shared" si="1"/>
        <v>9.125</v>
      </c>
      <c r="I32" s="156">
        <f t="shared" si="2"/>
        <v>985.5999999999992</v>
      </c>
      <c r="J32" s="154">
        <f t="shared" si="3"/>
        <v>0.0625</v>
      </c>
      <c r="K32" s="155">
        <f t="shared" si="4"/>
        <v>9.125</v>
      </c>
      <c r="L32" s="157">
        <f t="shared" si="5"/>
        <v>3.5999999999999943</v>
      </c>
      <c r="M32" s="158">
        <f t="shared" si="6"/>
        <v>0.03458213256484148</v>
      </c>
      <c r="N32" s="159">
        <f t="shared" si="7"/>
        <v>5.048991354466856</v>
      </c>
      <c r="O32" s="156">
        <f t="shared" si="8"/>
        <v>0</v>
      </c>
      <c r="P32" s="154">
        <f t="shared" si="9"/>
        <v>0</v>
      </c>
      <c r="Q32" s="155">
        <f t="shared" si="10"/>
        <v>0</v>
      </c>
      <c r="R32" s="156">
        <f t="shared" si="11"/>
        <v>66</v>
      </c>
      <c r="S32" s="154">
        <f t="shared" si="12"/>
        <v>0.05</v>
      </c>
      <c r="T32" s="155">
        <f t="shared" si="13"/>
        <v>7.300000000000001</v>
      </c>
    </row>
    <row r="33" spans="2:20" ht="12.75">
      <c r="B33" s="160">
        <v>12</v>
      </c>
      <c r="C33" s="151">
        <v>103.6</v>
      </c>
      <c r="D33" s="151">
        <v>153</v>
      </c>
      <c r="E33" s="152">
        <f t="shared" si="0"/>
        <v>2080.7999999999993</v>
      </c>
      <c r="F33" s="153"/>
      <c r="G33" s="154">
        <v>0.0625</v>
      </c>
      <c r="H33" s="155">
        <f t="shared" si="1"/>
        <v>9.5625</v>
      </c>
      <c r="I33" s="156">
        <f t="shared" si="2"/>
        <v>1080.7999999999993</v>
      </c>
      <c r="J33" s="154">
        <f t="shared" si="3"/>
        <v>0.0625</v>
      </c>
      <c r="K33" s="155">
        <f t="shared" si="4"/>
        <v>9.5625</v>
      </c>
      <c r="L33" s="157">
        <f t="shared" si="5"/>
        <v>3.5999999999999943</v>
      </c>
      <c r="M33" s="158">
        <f t="shared" si="6"/>
        <v>0.03458213256484148</v>
      </c>
      <c r="N33" s="159">
        <f t="shared" si="7"/>
        <v>5.291066282420746</v>
      </c>
      <c r="O33" s="156">
        <f t="shared" si="8"/>
        <v>0</v>
      </c>
      <c r="P33" s="154">
        <f t="shared" si="9"/>
        <v>0</v>
      </c>
      <c r="Q33" s="155">
        <f t="shared" si="10"/>
        <v>0</v>
      </c>
      <c r="R33" s="156">
        <f t="shared" si="11"/>
        <v>73</v>
      </c>
      <c r="S33" s="154">
        <f t="shared" si="12"/>
        <v>0.05</v>
      </c>
      <c r="T33" s="155">
        <f t="shared" si="13"/>
        <v>7.65</v>
      </c>
    </row>
    <row r="34" spans="2:20" ht="12.75">
      <c r="B34" s="160">
        <v>13</v>
      </c>
      <c r="C34" s="151">
        <v>103.6</v>
      </c>
      <c r="D34" s="151">
        <v>29</v>
      </c>
      <c r="E34" s="152">
        <f t="shared" si="0"/>
        <v>394.39999999999986</v>
      </c>
      <c r="F34" s="153"/>
      <c r="G34" s="154">
        <v>0</v>
      </c>
      <c r="H34" s="155">
        <f t="shared" si="1"/>
        <v>0</v>
      </c>
      <c r="I34" s="156">
        <f t="shared" si="2"/>
        <v>0</v>
      </c>
      <c r="J34" s="154">
        <f t="shared" si="3"/>
        <v>0</v>
      </c>
      <c r="K34" s="155">
        <f t="shared" si="4"/>
        <v>0</v>
      </c>
      <c r="L34" s="157">
        <f t="shared" si="5"/>
        <v>3.5999999999999943</v>
      </c>
      <c r="M34" s="158">
        <f t="shared" si="6"/>
        <v>0.03458213256484148</v>
      </c>
      <c r="N34" s="159">
        <f t="shared" si="7"/>
        <v>1.0028818443804028</v>
      </c>
      <c r="O34" s="156">
        <f t="shared" si="8"/>
        <v>0</v>
      </c>
      <c r="P34" s="154">
        <f t="shared" si="9"/>
        <v>0</v>
      </c>
      <c r="Q34" s="155">
        <f t="shared" si="10"/>
        <v>0</v>
      </c>
      <c r="R34" s="156">
        <f t="shared" si="11"/>
        <v>0</v>
      </c>
      <c r="S34" s="154">
        <f t="shared" si="12"/>
        <v>0</v>
      </c>
      <c r="T34" s="155">
        <f t="shared" si="13"/>
        <v>0</v>
      </c>
    </row>
    <row r="35" spans="2:20" ht="12.75">
      <c r="B35" s="160">
        <v>14</v>
      </c>
      <c r="C35" s="151">
        <v>102.6</v>
      </c>
      <c r="D35" s="151">
        <v>45</v>
      </c>
      <c r="E35" s="152">
        <f t="shared" si="0"/>
        <v>566.9999999999998</v>
      </c>
      <c r="F35" s="153"/>
      <c r="G35" s="154">
        <v>0</v>
      </c>
      <c r="H35" s="155">
        <f t="shared" si="1"/>
        <v>0</v>
      </c>
      <c r="I35" s="156">
        <f t="shared" si="2"/>
        <v>0</v>
      </c>
      <c r="J35" s="154">
        <f t="shared" si="3"/>
        <v>0</v>
      </c>
      <c r="K35" s="155">
        <f t="shared" si="4"/>
        <v>0</v>
      </c>
      <c r="L35" s="157">
        <f t="shared" si="5"/>
        <v>2.5999999999999943</v>
      </c>
      <c r="M35" s="158">
        <f t="shared" si="6"/>
        <v>0.02497598463016328</v>
      </c>
      <c r="N35" s="159">
        <f t="shared" si="7"/>
        <v>1.1239193083573475</v>
      </c>
      <c r="O35" s="156">
        <f t="shared" si="8"/>
        <v>0</v>
      </c>
      <c r="P35" s="154">
        <f t="shared" si="9"/>
        <v>0</v>
      </c>
      <c r="Q35" s="155">
        <f t="shared" si="10"/>
        <v>0</v>
      </c>
      <c r="R35" s="156">
        <f t="shared" si="11"/>
        <v>0</v>
      </c>
      <c r="S35" s="154">
        <f t="shared" si="12"/>
        <v>0</v>
      </c>
      <c r="T35" s="155">
        <f t="shared" si="13"/>
        <v>0</v>
      </c>
    </row>
    <row r="36" spans="2:20" ht="12.75">
      <c r="B36" s="160">
        <v>15</v>
      </c>
      <c r="C36" s="151">
        <v>102.6</v>
      </c>
      <c r="D36" s="151">
        <v>61</v>
      </c>
      <c r="E36" s="152">
        <f t="shared" si="0"/>
        <v>768.5999999999997</v>
      </c>
      <c r="F36" s="153"/>
      <c r="G36" s="154">
        <v>0</v>
      </c>
      <c r="H36" s="155">
        <f t="shared" si="1"/>
        <v>0</v>
      </c>
      <c r="I36" s="156">
        <f t="shared" si="2"/>
        <v>0</v>
      </c>
      <c r="J36" s="154">
        <f t="shared" si="3"/>
        <v>0</v>
      </c>
      <c r="K36" s="155">
        <f t="shared" si="4"/>
        <v>0</v>
      </c>
      <c r="L36" s="157">
        <f t="shared" si="5"/>
        <v>2.5999999999999943</v>
      </c>
      <c r="M36" s="158">
        <f t="shared" si="6"/>
        <v>0.02497598463016328</v>
      </c>
      <c r="N36" s="159">
        <f t="shared" si="7"/>
        <v>1.52353506243996</v>
      </c>
      <c r="O36" s="156">
        <f t="shared" si="8"/>
        <v>0</v>
      </c>
      <c r="P36" s="154">
        <f t="shared" si="9"/>
        <v>0</v>
      </c>
      <c r="Q36" s="155">
        <f t="shared" si="10"/>
        <v>0</v>
      </c>
      <c r="R36" s="156">
        <f t="shared" si="11"/>
        <v>0</v>
      </c>
      <c r="S36" s="154">
        <f t="shared" si="12"/>
        <v>0</v>
      </c>
      <c r="T36" s="155">
        <f t="shared" si="13"/>
        <v>0</v>
      </c>
    </row>
    <row r="37" spans="2:20" ht="12.75">
      <c r="B37" s="160">
        <v>16</v>
      </c>
      <c r="C37" s="151">
        <v>102.6</v>
      </c>
      <c r="D37" s="151">
        <v>104</v>
      </c>
      <c r="E37" s="152">
        <f t="shared" si="0"/>
        <v>1310.3999999999994</v>
      </c>
      <c r="F37" s="153"/>
      <c r="G37" s="154">
        <v>0.0625</v>
      </c>
      <c r="H37" s="155">
        <f t="shared" si="1"/>
        <v>6.5</v>
      </c>
      <c r="I37" s="156">
        <f t="shared" si="2"/>
        <v>310.3999999999994</v>
      </c>
      <c r="J37" s="154">
        <f t="shared" si="3"/>
        <v>0.0625</v>
      </c>
      <c r="K37" s="155">
        <f t="shared" si="4"/>
        <v>6.5</v>
      </c>
      <c r="L37" s="157">
        <f t="shared" si="5"/>
        <v>2.5999999999999943</v>
      </c>
      <c r="M37" s="158">
        <f t="shared" si="6"/>
        <v>0.02497598463016328</v>
      </c>
      <c r="N37" s="159">
        <f t="shared" si="7"/>
        <v>2.597502401536981</v>
      </c>
      <c r="O37" s="156">
        <f t="shared" si="8"/>
        <v>0</v>
      </c>
      <c r="P37" s="154">
        <f t="shared" si="9"/>
        <v>0</v>
      </c>
      <c r="Q37" s="155">
        <f t="shared" si="10"/>
        <v>0</v>
      </c>
      <c r="R37" s="156">
        <f t="shared" si="11"/>
        <v>24</v>
      </c>
      <c r="S37" s="154">
        <f t="shared" si="12"/>
        <v>0.05</v>
      </c>
      <c r="T37" s="155">
        <f t="shared" si="13"/>
        <v>5.2</v>
      </c>
    </row>
    <row r="38" spans="2:20" ht="12.75">
      <c r="B38" s="160">
        <v>17</v>
      </c>
      <c r="C38" s="151">
        <v>102.6</v>
      </c>
      <c r="D38" s="151">
        <v>46</v>
      </c>
      <c r="E38" s="152">
        <f t="shared" si="0"/>
        <v>579.5999999999997</v>
      </c>
      <c r="F38" s="153"/>
      <c r="G38" s="154">
        <v>0</v>
      </c>
      <c r="H38" s="155">
        <f t="shared" si="1"/>
        <v>0</v>
      </c>
      <c r="I38" s="156">
        <f t="shared" si="2"/>
        <v>0</v>
      </c>
      <c r="J38" s="154">
        <f t="shared" si="3"/>
        <v>0</v>
      </c>
      <c r="K38" s="155">
        <f t="shared" si="4"/>
        <v>0</v>
      </c>
      <c r="L38" s="157">
        <f t="shared" si="5"/>
        <v>2.5999999999999943</v>
      </c>
      <c r="M38" s="158">
        <f t="shared" si="6"/>
        <v>0.02497598463016328</v>
      </c>
      <c r="N38" s="159">
        <f t="shared" si="7"/>
        <v>1.148895292987511</v>
      </c>
      <c r="O38" s="156">
        <f t="shared" si="8"/>
        <v>0</v>
      </c>
      <c r="P38" s="154">
        <f t="shared" si="9"/>
        <v>0</v>
      </c>
      <c r="Q38" s="155">
        <f t="shared" si="10"/>
        <v>0</v>
      </c>
      <c r="R38" s="156">
        <f t="shared" si="11"/>
        <v>0</v>
      </c>
      <c r="S38" s="154">
        <f t="shared" si="12"/>
        <v>0</v>
      </c>
      <c r="T38" s="155">
        <f t="shared" si="13"/>
        <v>0</v>
      </c>
    </row>
    <row r="39" spans="2:20" ht="12.75">
      <c r="B39" s="160">
        <v>18</v>
      </c>
      <c r="C39" s="151">
        <v>101.6</v>
      </c>
      <c r="D39" s="151">
        <v>293.9</v>
      </c>
      <c r="E39" s="152">
        <f t="shared" si="0"/>
        <v>3409.239999999998</v>
      </c>
      <c r="F39" s="153"/>
      <c r="G39" s="154">
        <v>0.0625</v>
      </c>
      <c r="H39" s="155">
        <f t="shared" si="1"/>
        <v>18.36875</v>
      </c>
      <c r="I39" s="156">
        <f t="shared" si="2"/>
        <v>2409.239999999998</v>
      </c>
      <c r="J39" s="154">
        <f t="shared" si="3"/>
        <v>0.0625</v>
      </c>
      <c r="K39" s="155">
        <f t="shared" si="4"/>
        <v>18.36875</v>
      </c>
      <c r="L39" s="157">
        <f t="shared" si="5"/>
        <v>1.5999999999999943</v>
      </c>
      <c r="M39" s="158">
        <f t="shared" si="6"/>
        <v>0.015369836695485074</v>
      </c>
      <c r="N39" s="159">
        <f t="shared" si="7"/>
        <v>4.517195004803063</v>
      </c>
      <c r="O39" s="156">
        <f t="shared" si="8"/>
        <v>0</v>
      </c>
      <c r="P39" s="154">
        <f t="shared" si="9"/>
        <v>0</v>
      </c>
      <c r="Q39" s="155">
        <f t="shared" si="10"/>
        <v>0</v>
      </c>
      <c r="R39" s="156">
        <f t="shared" si="11"/>
        <v>213.89999999999998</v>
      </c>
      <c r="S39" s="154">
        <f t="shared" si="12"/>
        <v>0.05</v>
      </c>
      <c r="T39" s="155">
        <f t="shared" si="13"/>
        <v>14.695</v>
      </c>
    </row>
    <row r="40" spans="2:20" ht="12.75">
      <c r="B40" s="160">
        <v>19</v>
      </c>
      <c r="C40" s="151">
        <v>101.6</v>
      </c>
      <c r="D40" s="151">
        <v>75</v>
      </c>
      <c r="E40" s="152">
        <f t="shared" si="0"/>
        <v>869.9999999999995</v>
      </c>
      <c r="F40" s="153"/>
      <c r="G40" s="154">
        <v>0</v>
      </c>
      <c r="H40" s="155">
        <f t="shared" si="1"/>
        <v>0</v>
      </c>
      <c r="I40" s="156">
        <f t="shared" si="2"/>
        <v>0</v>
      </c>
      <c r="J40" s="154">
        <f t="shared" si="3"/>
        <v>0</v>
      </c>
      <c r="K40" s="155">
        <f t="shared" si="4"/>
        <v>0</v>
      </c>
      <c r="L40" s="157">
        <f t="shared" si="5"/>
        <v>1.5999999999999943</v>
      </c>
      <c r="M40" s="158">
        <f t="shared" si="6"/>
        <v>0.015369836695485074</v>
      </c>
      <c r="N40" s="159">
        <f t="shared" si="7"/>
        <v>1.1527377521613804</v>
      </c>
      <c r="O40" s="156">
        <f t="shared" si="8"/>
        <v>0</v>
      </c>
      <c r="P40" s="154">
        <f t="shared" si="9"/>
        <v>0</v>
      </c>
      <c r="Q40" s="155">
        <f t="shared" si="10"/>
        <v>0</v>
      </c>
      <c r="R40" s="156">
        <f t="shared" si="11"/>
        <v>0</v>
      </c>
      <c r="S40" s="154">
        <f t="shared" si="12"/>
        <v>0</v>
      </c>
      <c r="T40" s="155">
        <f t="shared" si="13"/>
        <v>0</v>
      </c>
    </row>
    <row r="41" spans="2:20" ht="12.75">
      <c r="B41" s="160">
        <v>20</v>
      </c>
      <c r="C41" s="151">
        <v>101.6</v>
      </c>
      <c r="D41" s="151">
        <v>64</v>
      </c>
      <c r="E41" s="152">
        <f t="shared" si="0"/>
        <v>742.3999999999996</v>
      </c>
      <c r="F41" s="153"/>
      <c r="G41" s="154">
        <v>0</v>
      </c>
      <c r="H41" s="155">
        <f t="shared" si="1"/>
        <v>0</v>
      </c>
      <c r="I41" s="156">
        <f t="shared" si="2"/>
        <v>0</v>
      </c>
      <c r="J41" s="154">
        <f t="shared" si="3"/>
        <v>0</v>
      </c>
      <c r="K41" s="155">
        <f t="shared" si="4"/>
        <v>0</v>
      </c>
      <c r="L41" s="157">
        <f t="shared" si="5"/>
        <v>1.5999999999999943</v>
      </c>
      <c r="M41" s="158">
        <f t="shared" si="6"/>
        <v>0.015369836695485074</v>
      </c>
      <c r="N41" s="159">
        <f t="shared" si="7"/>
        <v>0.9836695485110447</v>
      </c>
      <c r="O41" s="156">
        <f t="shared" si="8"/>
        <v>0</v>
      </c>
      <c r="P41" s="154">
        <f t="shared" si="9"/>
        <v>0</v>
      </c>
      <c r="Q41" s="155">
        <f t="shared" si="10"/>
        <v>0</v>
      </c>
      <c r="R41" s="156">
        <f t="shared" si="11"/>
        <v>0</v>
      </c>
      <c r="S41" s="154">
        <f t="shared" si="12"/>
        <v>0</v>
      </c>
      <c r="T41" s="155">
        <f t="shared" si="13"/>
        <v>0</v>
      </c>
    </row>
    <row r="42" spans="2:20" ht="12.75">
      <c r="B42" s="160">
        <v>21</v>
      </c>
      <c r="C42" s="151">
        <v>101.6</v>
      </c>
      <c r="D42" s="151">
        <v>288.9</v>
      </c>
      <c r="E42" s="152">
        <f t="shared" si="0"/>
        <v>3351.239999999998</v>
      </c>
      <c r="F42" s="153"/>
      <c r="G42" s="154">
        <v>0.0625</v>
      </c>
      <c r="H42" s="155">
        <f t="shared" si="1"/>
        <v>18.05625</v>
      </c>
      <c r="I42" s="156">
        <f t="shared" si="2"/>
        <v>2351.239999999998</v>
      </c>
      <c r="J42" s="154">
        <f t="shared" si="3"/>
        <v>0.0625</v>
      </c>
      <c r="K42" s="155">
        <f t="shared" si="4"/>
        <v>18.05625</v>
      </c>
      <c r="L42" s="157">
        <f t="shared" si="5"/>
        <v>1.5999999999999943</v>
      </c>
      <c r="M42" s="158">
        <f t="shared" si="6"/>
        <v>0.015369836695485074</v>
      </c>
      <c r="N42" s="159">
        <f t="shared" si="7"/>
        <v>4.4403458213256375</v>
      </c>
      <c r="O42" s="156">
        <f t="shared" si="8"/>
        <v>0</v>
      </c>
      <c r="P42" s="154">
        <f t="shared" si="9"/>
        <v>0</v>
      </c>
      <c r="Q42" s="155">
        <f t="shared" si="10"/>
        <v>0</v>
      </c>
      <c r="R42" s="156">
        <f t="shared" si="11"/>
        <v>208.89999999999998</v>
      </c>
      <c r="S42" s="154">
        <f t="shared" si="12"/>
        <v>0.05</v>
      </c>
      <c r="T42" s="155">
        <f t="shared" si="13"/>
        <v>14.445</v>
      </c>
    </row>
    <row r="43" spans="2:20" ht="12.75">
      <c r="B43" s="160">
        <v>22</v>
      </c>
      <c r="C43" s="151">
        <v>100.6</v>
      </c>
      <c r="D43" s="151">
        <v>68.9</v>
      </c>
      <c r="E43" s="152">
        <f t="shared" si="0"/>
        <v>730.3399999999997</v>
      </c>
      <c r="F43" s="153"/>
      <c r="G43" s="154">
        <v>0</v>
      </c>
      <c r="H43" s="155">
        <f t="shared" si="1"/>
        <v>0</v>
      </c>
      <c r="I43" s="156">
        <f t="shared" si="2"/>
        <v>0</v>
      </c>
      <c r="J43" s="154">
        <f t="shared" si="3"/>
        <v>0</v>
      </c>
      <c r="K43" s="155">
        <f t="shared" si="4"/>
        <v>0</v>
      </c>
      <c r="L43" s="157">
        <f t="shared" si="5"/>
        <v>0.5999999999999943</v>
      </c>
      <c r="M43" s="158">
        <f t="shared" si="6"/>
        <v>0.005763688760806868</v>
      </c>
      <c r="N43" s="159">
        <f t="shared" si="7"/>
        <v>0.39711815561959324</v>
      </c>
      <c r="O43" s="156">
        <f t="shared" si="8"/>
        <v>0</v>
      </c>
      <c r="P43" s="154">
        <f t="shared" si="9"/>
        <v>0</v>
      </c>
      <c r="Q43" s="155">
        <f t="shared" si="10"/>
        <v>0</v>
      </c>
      <c r="R43" s="156">
        <f t="shared" si="11"/>
        <v>0</v>
      </c>
      <c r="S43" s="154">
        <f t="shared" si="12"/>
        <v>0</v>
      </c>
      <c r="T43" s="155">
        <f t="shared" si="13"/>
        <v>0</v>
      </c>
    </row>
    <row r="44" spans="2:20" ht="12.75">
      <c r="B44" s="160">
        <v>23</v>
      </c>
      <c r="C44" s="151">
        <v>100.6</v>
      </c>
      <c r="D44" s="151">
        <v>3</v>
      </c>
      <c r="E44" s="152">
        <f t="shared" si="0"/>
        <v>31.799999999999983</v>
      </c>
      <c r="F44" s="153"/>
      <c r="G44" s="154">
        <v>0</v>
      </c>
      <c r="H44" s="155">
        <f t="shared" si="1"/>
        <v>0</v>
      </c>
      <c r="I44" s="156">
        <f t="shared" si="2"/>
        <v>0</v>
      </c>
      <c r="J44" s="154">
        <f t="shared" si="3"/>
        <v>0</v>
      </c>
      <c r="K44" s="155">
        <f t="shared" si="4"/>
        <v>0</v>
      </c>
      <c r="L44" s="157">
        <f t="shared" si="5"/>
        <v>0.5999999999999943</v>
      </c>
      <c r="M44" s="158">
        <f t="shared" si="6"/>
        <v>0.005763688760806868</v>
      </c>
      <c r="N44" s="159">
        <f t="shared" si="7"/>
        <v>0.017291066282420605</v>
      </c>
      <c r="O44" s="156">
        <f t="shared" si="8"/>
        <v>0</v>
      </c>
      <c r="P44" s="154">
        <f t="shared" si="9"/>
        <v>0</v>
      </c>
      <c r="Q44" s="155">
        <f t="shared" si="10"/>
        <v>0</v>
      </c>
      <c r="R44" s="156">
        <f t="shared" si="11"/>
        <v>0</v>
      </c>
      <c r="S44" s="154">
        <f t="shared" si="12"/>
        <v>0</v>
      </c>
      <c r="T44" s="155">
        <f t="shared" si="13"/>
        <v>0</v>
      </c>
    </row>
    <row r="45" spans="2:20" ht="12.75">
      <c r="B45" s="160">
        <v>24</v>
      </c>
      <c r="C45" s="151">
        <v>100.6</v>
      </c>
      <c r="D45" s="151">
        <v>90</v>
      </c>
      <c r="E45" s="152">
        <f t="shared" si="0"/>
        <v>953.9999999999995</v>
      </c>
      <c r="F45" s="153"/>
      <c r="G45" s="154">
        <v>0</v>
      </c>
      <c r="H45" s="155">
        <f t="shared" si="1"/>
        <v>0</v>
      </c>
      <c r="I45" s="156">
        <f t="shared" si="2"/>
        <v>0</v>
      </c>
      <c r="J45" s="154">
        <f t="shared" si="3"/>
        <v>0</v>
      </c>
      <c r="K45" s="155">
        <f t="shared" si="4"/>
        <v>0</v>
      </c>
      <c r="L45" s="157">
        <f t="shared" si="5"/>
        <v>0.5999999999999943</v>
      </c>
      <c r="M45" s="158">
        <f t="shared" si="6"/>
        <v>0.005763688760806868</v>
      </c>
      <c r="N45" s="159">
        <f t="shared" si="7"/>
        <v>0.5187319884726181</v>
      </c>
      <c r="O45" s="156">
        <f t="shared" si="8"/>
        <v>0</v>
      </c>
      <c r="P45" s="154">
        <f t="shared" si="9"/>
        <v>0</v>
      </c>
      <c r="Q45" s="155">
        <f t="shared" si="10"/>
        <v>0</v>
      </c>
      <c r="R45" s="156">
        <f t="shared" si="11"/>
        <v>10</v>
      </c>
      <c r="S45" s="154">
        <f t="shared" si="12"/>
        <v>0.05</v>
      </c>
      <c r="T45" s="155">
        <f t="shared" si="13"/>
        <v>4.5</v>
      </c>
    </row>
    <row r="46" spans="2:20" ht="12.75">
      <c r="B46" s="160">
        <v>25</v>
      </c>
      <c r="C46" s="151">
        <v>99.6</v>
      </c>
      <c r="D46" s="151">
        <v>101</v>
      </c>
      <c r="E46" s="152">
        <f t="shared" si="0"/>
        <v>969.5999999999995</v>
      </c>
      <c r="F46" s="153"/>
      <c r="G46" s="154">
        <v>0</v>
      </c>
      <c r="H46" s="155">
        <f t="shared" si="1"/>
        <v>0</v>
      </c>
      <c r="I46" s="156">
        <f t="shared" si="2"/>
        <v>0</v>
      </c>
      <c r="J46" s="154">
        <f t="shared" si="3"/>
        <v>0</v>
      </c>
      <c r="K46" s="155">
        <f t="shared" si="4"/>
        <v>0</v>
      </c>
      <c r="L46" s="157">
        <f t="shared" si="5"/>
        <v>0</v>
      </c>
      <c r="M46" s="158">
        <f t="shared" si="6"/>
        <v>0</v>
      </c>
      <c r="N46" s="159">
        <f t="shared" si="7"/>
        <v>0</v>
      </c>
      <c r="O46" s="156">
        <f t="shared" si="8"/>
        <v>0</v>
      </c>
      <c r="P46" s="154">
        <f t="shared" si="9"/>
        <v>0</v>
      </c>
      <c r="Q46" s="155">
        <f t="shared" si="10"/>
        <v>0</v>
      </c>
      <c r="R46" s="156">
        <f t="shared" si="11"/>
        <v>21</v>
      </c>
      <c r="S46" s="154">
        <f t="shared" si="12"/>
        <v>0.05</v>
      </c>
      <c r="T46" s="155">
        <f t="shared" si="13"/>
        <v>5.050000000000001</v>
      </c>
    </row>
    <row r="47" spans="2:20" ht="12.75">
      <c r="B47" s="160">
        <v>26</v>
      </c>
      <c r="C47" s="151">
        <v>98.6</v>
      </c>
      <c r="D47" s="151">
        <v>21</v>
      </c>
      <c r="E47" s="152">
        <f t="shared" si="0"/>
        <v>180.59999999999988</v>
      </c>
      <c r="F47" s="153"/>
      <c r="G47" s="154">
        <v>0</v>
      </c>
      <c r="H47" s="155">
        <f t="shared" si="1"/>
        <v>0</v>
      </c>
      <c r="I47" s="156">
        <f t="shared" si="2"/>
        <v>0</v>
      </c>
      <c r="J47" s="154">
        <f t="shared" si="3"/>
        <v>0</v>
      </c>
      <c r="K47" s="155">
        <f t="shared" si="4"/>
        <v>0</v>
      </c>
      <c r="L47" s="157">
        <f t="shared" si="5"/>
        <v>0</v>
      </c>
      <c r="M47" s="158">
        <f t="shared" si="6"/>
        <v>0</v>
      </c>
      <c r="N47" s="159">
        <f t="shared" si="7"/>
        <v>0</v>
      </c>
      <c r="O47" s="156">
        <f t="shared" si="8"/>
        <v>0</v>
      </c>
      <c r="P47" s="154">
        <f t="shared" si="9"/>
        <v>0</v>
      </c>
      <c r="Q47" s="155">
        <f t="shared" si="10"/>
        <v>0</v>
      </c>
      <c r="R47" s="156">
        <f t="shared" si="11"/>
        <v>0</v>
      </c>
      <c r="S47" s="154">
        <f t="shared" si="12"/>
        <v>0</v>
      </c>
      <c r="T47" s="155">
        <f t="shared" si="13"/>
        <v>0</v>
      </c>
    </row>
    <row r="48" spans="2:20" ht="12.75">
      <c r="B48" s="160">
        <v>27</v>
      </c>
      <c r="C48" s="151">
        <v>98.6</v>
      </c>
      <c r="D48" s="151">
        <v>72</v>
      </c>
      <c r="E48" s="152">
        <f t="shared" si="0"/>
        <v>619.1999999999996</v>
      </c>
      <c r="F48" s="153"/>
      <c r="G48" s="154">
        <v>0</v>
      </c>
      <c r="H48" s="155">
        <f t="shared" si="1"/>
        <v>0</v>
      </c>
      <c r="I48" s="156">
        <f t="shared" si="2"/>
        <v>0</v>
      </c>
      <c r="J48" s="154">
        <f t="shared" si="3"/>
        <v>0</v>
      </c>
      <c r="K48" s="155">
        <f t="shared" si="4"/>
        <v>0</v>
      </c>
      <c r="L48" s="157">
        <f t="shared" si="5"/>
        <v>0</v>
      </c>
      <c r="M48" s="158">
        <f t="shared" si="6"/>
        <v>0</v>
      </c>
      <c r="N48" s="159">
        <f t="shared" si="7"/>
        <v>0</v>
      </c>
      <c r="O48" s="156">
        <f t="shared" si="8"/>
        <v>0</v>
      </c>
      <c r="P48" s="154">
        <f t="shared" si="9"/>
        <v>0</v>
      </c>
      <c r="Q48" s="155">
        <f t="shared" si="10"/>
        <v>0</v>
      </c>
      <c r="R48" s="156">
        <f t="shared" si="11"/>
        <v>0</v>
      </c>
      <c r="S48" s="154">
        <f t="shared" si="12"/>
        <v>0</v>
      </c>
      <c r="T48" s="155">
        <f t="shared" si="13"/>
        <v>0</v>
      </c>
    </row>
    <row r="49" spans="2:20" ht="12.75">
      <c r="B49" s="160">
        <v>28</v>
      </c>
      <c r="C49" s="151">
        <v>98.6</v>
      </c>
      <c r="D49" s="151">
        <v>150</v>
      </c>
      <c r="E49" s="152">
        <f t="shared" si="0"/>
        <v>1289.999999999999</v>
      </c>
      <c r="F49" s="153"/>
      <c r="G49" s="154">
        <v>0.0625</v>
      </c>
      <c r="H49" s="155">
        <f t="shared" si="1"/>
        <v>9.375</v>
      </c>
      <c r="I49" s="156">
        <f t="shared" si="2"/>
        <v>289.9999999999991</v>
      </c>
      <c r="J49" s="154">
        <f t="shared" si="3"/>
        <v>0.0625</v>
      </c>
      <c r="K49" s="155">
        <f t="shared" si="4"/>
        <v>9.375</v>
      </c>
      <c r="L49" s="157">
        <f t="shared" si="5"/>
        <v>0</v>
      </c>
      <c r="M49" s="158">
        <f t="shared" si="6"/>
        <v>0</v>
      </c>
      <c r="N49" s="159">
        <f t="shared" si="7"/>
        <v>0</v>
      </c>
      <c r="O49" s="156">
        <f t="shared" si="8"/>
        <v>0</v>
      </c>
      <c r="P49" s="154">
        <f t="shared" si="9"/>
        <v>0</v>
      </c>
      <c r="Q49" s="155">
        <f t="shared" si="10"/>
        <v>0</v>
      </c>
      <c r="R49" s="156">
        <f t="shared" si="11"/>
        <v>70</v>
      </c>
      <c r="S49" s="154">
        <f t="shared" si="12"/>
        <v>0.05</v>
      </c>
      <c r="T49" s="155">
        <f t="shared" si="13"/>
        <v>7.5</v>
      </c>
    </row>
    <row r="50" spans="2:20" ht="12.75">
      <c r="B50" s="160">
        <v>29</v>
      </c>
      <c r="C50" s="151">
        <v>97.6</v>
      </c>
      <c r="D50" s="151">
        <v>150</v>
      </c>
      <c r="E50" s="152">
        <f t="shared" si="0"/>
        <v>1139.999999999999</v>
      </c>
      <c r="F50" s="153"/>
      <c r="G50" s="154">
        <v>0.0625</v>
      </c>
      <c r="H50" s="155">
        <f t="shared" si="1"/>
        <v>9.375</v>
      </c>
      <c r="I50" s="156">
        <f t="shared" si="2"/>
        <v>139.9999999999991</v>
      </c>
      <c r="J50" s="154">
        <f t="shared" si="3"/>
        <v>0.0625</v>
      </c>
      <c r="K50" s="155">
        <f t="shared" si="4"/>
        <v>9.375</v>
      </c>
      <c r="L50" s="157">
        <f t="shared" si="5"/>
        <v>0</v>
      </c>
      <c r="M50" s="158">
        <f t="shared" si="6"/>
        <v>0</v>
      </c>
      <c r="N50" s="159">
        <f t="shared" si="7"/>
        <v>0</v>
      </c>
      <c r="O50" s="156">
        <f t="shared" si="8"/>
        <v>0</v>
      </c>
      <c r="P50" s="154">
        <f t="shared" si="9"/>
        <v>0</v>
      </c>
      <c r="Q50" s="155">
        <f t="shared" si="10"/>
        <v>0</v>
      </c>
      <c r="R50" s="156">
        <f t="shared" si="11"/>
        <v>70</v>
      </c>
      <c r="S50" s="154">
        <f t="shared" si="12"/>
        <v>0.05</v>
      </c>
      <c r="T50" s="155">
        <f t="shared" si="13"/>
        <v>7.5</v>
      </c>
    </row>
    <row r="51" spans="2:20" ht="12.75">
      <c r="B51" s="160">
        <v>30</v>
      </c>
      <c r="C51" s="151">
        <v>96.6</v>
      </c>
      <c r="D51" s="151">
        <v>24</v>
      </c>
      <c r="E51" s="152">
        <f t="shared" si="0"/>
        <v>158.39999999999986</v>
      </c>
      <c r="F51" s="153"/>
      <c r="G51" s="154">
        <v>0</v>
      </c>
      <c r="H51" s="155">
        <f t="shared" si="1"/>
        <v>0</v>
      </c>
      <c r="I51" s="156">
        <f t="shared" si="2"/>
        <v>0</v>
      </c>
      <c r="J51" s="154">
        <f t="shared" si="3"/>
        <v>0</v>
      </c>
      <c r="K51" s="155">
        <f t="shared" si="4"/>
        <v>0</v>
      </c>
      <c r="L51" s="157">
        <f t="shared" si="5"/>
        <v>0</v>
      </c>
      <c r="M51" s="158">
        <f t="shared" si="6"/>
        <v>0</v>
      </c>
      <c r="N51" s="159">
        <f t="shared" si="7"/>
        <v>0</v>
      </c>
      <c r="O51" s="156">
        <f t="shared" si="8"/>
        <v>0</v>
      </c>
      <c r="P51" s="154">
        <f t="shared" si="9"/>
        <v>0</v>
      </c>
      <c r="Q51" s="155">
        <f t="shared" si="10"/>
        <v>0</v>
      </c>
      <c r="R51" s="156">
        <f t="shared" si="11"/>
        <v>0</v>
      </c>
      <c r="S51" s="154">
        <f t="shared" si="12"/>
        <v>0</v>
      </c>
      <c r="T51" s="155">
        <f t="shared" si="13"/>
        <v>0</v>
      </c>
    </row>
    <row r="52" spans="2:20" ht="12.75">
      <c r="B52" s="160">
        <v>31</v>
      </c>
      <c r="C52" s="151">
        <v>95.6</v>
      </c>
      <c r="D52" s="151">
        <v>27</v>
      </c>
      <c r="E52" s="152">
        <f t="shared" si="0"/>
        <v>151.19999999999985</v>
      </c>
      <c r="F52" s="153"/>
      <c r="G52" s="154">
        <v>0</v>
      </c>
      <c r="H52" s="155">
        <f t="shared" si="1"/>
        <v>0</v>
      </c>
      <c r="I52" s="156">
        <f t="shared" si="2"/>
        <v>0</v>
      </c>
      <c r="J52" s="154">
        <f t="shared" si="3"/>
        <v>0</v>
      </c>
      <c r="K52" s="155">
        <f t="shared" si="4"/>
        <v>0</v>
      </c>
      <c r="L52" s="157">
        <f t="shared" si="5"/>
        <v>0</v>
      </c>
      <c r="M52" s="158">
        <f t="shared" si="6"/>
        <v>0</v>
      </c>
      <c r="N52" s="159">
        <f t="shared" si="7"/>
        <v>0</v>
      </c>
      <c r="O52" s="156">
        <f t="shared" si="8"/>
        <v>0</v>
      </c>
      <c r="P52" s="154">
        <f t="shared" si="9"/>
        <v>0</v>
      </c>
      <c r="Q52" s="155">
        <f t="shared" si="10"/>
        <v>0</v>
      </c>
      <c r="R52" s="156">
        <f t="shared" si="11"/>
        <v>0</v>
      </c>
      <c r="S52" s="154">
        <f t="shared" si="12"/>
        <v>0</v>
      </c>
      <c r="T52" s="155">
        <f t="shared" si="13"/>
        <v>0</v>
      </c>
    </row>
    <row r="53" spans="2:20" ht="12.75">
      <c r="B53" s="160">
        <v>32</v>
      </c>
      <c r="C53" s="151">
        <v>95.6</v>
      </c>
      <c r="D53" s="151">
        <v>125</v>
      </c>
      <c r="E53" s="152">
        <f t="shared" si="0"/>
        <v>699.9999999999993</v>
      </c>
      <c r="F53" s="153"/>
      <c r="G53" s="154">
        <v>0</v>
      </c>
      <c r="H53" s="155">
        <f t="shared" si="1"/>
        <v>0</v>
      </c>
      <c r="I53" s="156">
        <f t="shared" si="2"/>
        <v>0</v>
      </c>
      <c r="J53" s="154">
        <f t="shared" si="3"/>
        <v>0</v>
      </c>
      <c r="K53" s="155">
        <f t="shared" si="4"/>
        <v>0</v>
      </c>
      <c r="L53" s="157">
        <f t="shared" si="5"/>
        <v>0</v>
      </c>
      <c r="M53" s="158">
        <f t="shared" si="6"/>
        <v>0</v>
      </c>
      <c r="N53" s="159">
        <f t="shared" si="7"/>
        <v>0</v>
      </c>
      <c r="O53" s="156">
        <f t="shared" si="8"/>
        <v>0</v>
      </c>
      <c r="P53" s="154">
        <f t="shared" si="9"/>
        <v>0</v>
      </c>
      <c r="Q53" s="155">
        <f t="shared" si="10"/>
        <v>0</v>
      </c>
      <c r="R53" s="156">
        <f t="shared" si="11"/>
        <v>45</v>
      </c>
      <c r="S53" s="154">
        <f t="shared" si="12"/>
        <v>0.05</v>
      </c>
      <c r="T53" s="155">
        <f t="shared" si="13"/>
        <v>6.25</v>
      </c>
    </row>
    <row r="54" spans="2:20" ht="12.75">
      <c r="B54" s="160">
        <v>33</v>
      </c>
      <c r="C54" s="151">
        <v>95.6</v>
      </c>
      <c r="D54" s="151">
        <v>30</v>
      </c>
      <c r="E54" s="152">
        <f t="shared" si="0"/>
        <v>167.99999999999983</v>
      </c>
      <c r="F54" s="153"/>
      <c r="G54" s="154">
        <v>0</v>
      </c>
      <c r="H54" s="155">
        <f t="shared" si="1"/>
        <v>0</v>
      </c>
      <c r="I54" s="156">
        <f t="shared" si="2"/>
        <v>0</v>
      </c>
      <c r="J54" s="154">
        <f t="shared" si="3"/>
        <v>0</v>
      </c>
      <c r="K54" s="155">
        <f t="shared" si="4"/>
        <v>0</v>
      </c>
      <c r="L54" s="157">
        <f t="shared" si="5"/>
        <v>0</v>
      </c>
      <c r="M54" s="158">
        <f t="shared" si="6"/>
        <v>0</v>
      </c>
      <c r="N54" s="159">
        <f t="shared" si="7"/>
        <v>0</v>
      </c>
      <c r="O54" s="156">
        <f t="shared" si="8"/>
        <v>0</v>
      </c>
      <c r="P54" s="154">
        <f t="shared" si="9"/>
        <v>0</v>
      </c>
      <c r="Q54" s="155">
        <f t="shared" si="10"/>
        <v>0</v>
      </c>
      <c r="R54" s="156">
        <f t="shared" si="11"/>
        <v>0</v>
      </c>
      <c r="S54" s="154">
        <f t="shared" si="12"/>
        <v>0</v>
      </c>
      <c r="T54" s="155">
        <f t="shared" si="13"/>
        <v>0</v>
      </c>
    </row>
    <row r="55" spans="2:20" ht="12.75">
      <c r="B55" s="160">
        <v>34</v>
      </c>
      <c r="C55" s="151">
        <v>92.6</v>
      </c>
      <c r="D55" s="151">
        <v>66</v>
      </c>
      <c r="E55" s="152">
        <f t="shared" si="0"/>
        <v>171.59999999999962</v>
      </c>
      <c r="F55" s="153"/>
      <c r="G55" s="154">
        <v>0</v>
      </c>
      <c r="H55" s="155">
        <f t="shared" si="1"/>
        <v>0</v>
      </c>
      <c r="I55" s="156">
        <f t="shared" si="2"/>
        <v>0</v>
      </c>
      <c r="J55" s="154">
        <f t="shared" si="3"/>
        <v>0</v>
      </c>
      <c r="K55" s="155">
        <f t="shared" si="4"/>
        <v>0</v>
      </c>
      <c r="L55" s="157">
        <f t="shared" si="5"/>
        <v>0</v>
      </c>
      <c r="M55" s="158">
        <f t="shared" si="6"/>
        <v>0</v>
      </c>
      <c r="N55" s="159">
        <f t="shared" si="7"/>
        <v>0</v>
      </c>
      <c r="O55" s="156">
        <f t="shared" si="8"/>
        <v>0</v>
      </c>
      <c r="P55" s="154">
        <f t="shared" si="9"/>
        <v>0</v>
      </c>
      <c r="Q55" s="155">
        <f t="shared" si="10"/>
        <v>0</v>
      </c>
      <c r="R55" s="156">
        <f t="shared" si="11"/>
        <v>0</v>
      </c>
      <c r="S55" s="154">
        <f t="shared" si="12"/>
        <v>0</v>
      </c>
      <c r="T55" s="155">
        <f t="shared" si="13"/>
        <v>0</v>
      </c>
    </row>
    <row r="56" spans="2:20" ht="12.75">
      <c r="B56" s="160">
        <v>35</v>
      </c>
      <c r="C56" s="151">
        <v>91.6</v>
      </c>
      <c r="D56" s="151">
        <v>7</v>
      </c>
      <c r="E56" s="152">
        <f t="shared" si="0"/>
        <v>11.19999999999996</v>
      </c>
      <c r="F56" s="153"/>
      <c r="G56" s="154">
        <v>0</v>
      </c>
      <c r="H56" s="155">
        <f t="shared" si="1"/>
        <v>0</v>
      </c>
      <c r="I56" s="156">
        <f t="shared" si="2"/>
        <v>0</v>
      </c>
      <c r="J56" s="154">
        <f t="shared" si="3"/>
        <v>0</v>
      </c>
      <c r="K56" s="155">
        <f t="shared" si="4"/>
        <v>0</v>
      </c>
      <c r="L56" s="157">
        <f t="shared" si="5"/>
        <v>0</v>
      </c>
      <c r="M56" s="158">
        <f t="shared" si="6"/>
        <v>0</v>
      </c>
      <c r="N56" s="159">
        <f t="shared" si="7"/>
        <v>0</v>
      </c>
      <c r="O56" s="156">
        <f t="shared" si="8"/>
        <v>0</v>
      </c>
      <c r="P56" s="154">
        <f t="shared" si="9"/>
        <v>0</v>
      </c>
      <c r="Q56" s="155">
        <f t="shared" si="10"/>
        <v>0</v>
      </c>
      <c r="R56" s="156">
        <f t="shared" si="11"/>
        <v>0</v>
      </c>
      <c r="S56" s="154">
        <f t="shared" si="12"/>
        <v>0</v>
      </c>
      <c r="T56" s="155">
        <f t="shared" si="13"/>
        <v>0</v>
      </c>
    </row>
    <row r="57" spans="2:20" ht="12.75">
      <c r="B57" s="160">
        <v>36</v>
      </c>
      <c r="C57" s="151">
        <v>90.6</v>
      </c>
      <c r="D57" s="151">
        <v>200</v>
      </c>
      <c r="E57" s="152">
        <f t="shared" si="0"/>
        <v>119.99999999999886</v>
      </c>
      <c r="F57" s="153"/>
      <c r="G57" s="154">
        <v>0</v>
      </c>
      <c r="H57" s="155">
        <f t="shared" si="1"/>
        <v>0</v>
      </c>
      <c r="I57" s="156">
        <f t="shared" si="2"/>
        <v>0</v>
      </c>
      <c r="J57" s="154">
        <f t="shared" si="3"/>
        <v>0</v>
      </c>
      <c r="K57" s="155">
        <f t="shared" si="4"/>
        <v>0</v>
      </c>
      <c r="L57" s="157">
        <f t="shared" si="5"/>
        <v>0</v>
      </c>
      <c r="M57" s="158">
        <f t="shared" si="6"/>
        <v>0</v>
      </c>
      <c r="N57" s="159">
        <f t="shared" si="7"/>
        <v>0</v>
      </c>
      <c r="O57" s="156">
        <f t="shared" si="8"/>
        <v>0</v>
      </c>
      <c r="P57" s="154">
        <f t="shared" si="9"/>
        <v>0</v>
      </c>
      <c r="Q57" s="155">
        <f t="shared" si="10"/>
        <v>0</v>
      </c>
      <c r="R57" s="156">
        <f t="shared" si="11"/>
        <v>120</v>
      </c>
      <c r="S57" s="154">
        <f t="shared" si="12"/>
        <v>0.05</v>
      </c>
      <c r="T57" s="155">
        <f t="shared" si="13"/>
        <v>10</v>
      </c>
    </row>
    <row r="58" spans="2:20" ht="12.75">
      <c r="B58" s="160">
        <v>37</v>
      </c>
      <c r="C58" s="151">
        <v>90.6</v>
      </c>
      <c r="D58" s="151">
        <v>77</v>
      </c>
      <c r="E58" s="152">
        <f t="shared" si="0"/>
        <v>46.19999999999956</v>
      </c>
      <c r="F58" s="153"/>
      <c r="G58" s="154">
        <v>0</v>
      </c>
      <c r="H58" s="155">
        <f t="shared" si="1"/>
        <v>0</v>
      </c>
      <c r="I58" s="156">
        <f t="shared" si="2"/>
        <v>0</v>
      </c>
      <c r="J58" s="154">
        <f t="shared" si="3"/>
        <v>0</v>
      </c>
      <c r="K58" s="155">
        <f t="shared" si="4"/>
        <v>0</v>
      </c>
      <c r="L58" s="157">
        <f t="shared" si="5"/>
        <v>0</v>
      </c>
      <c r="M58" s="158">
        <f t="shared" si="6"/>
        <v>0</v>
      </c>
      <c r="N58" s="159">
        <f t="shared" si="7"/>
        <v>0</v>
      </c>
      <c r="O58" s="156">
        <f t="shared" si="8"/>
        <v>0</v>
      </c>
      <c r="P58" s="154">
        <f t="shared" si="9"/>
        <v>0</v>
      </c>
      <c r="Q58" s="155">
        <f t="shared" si="10"/>
        <v>0</v>
      </c>
      <c r="R58" s="156">
        <f t="shared" si="11"/>
        <v>0</v>
      </c>
      <c r="S58" s="154">
        <f t="shared" si="12"/>
        <v>0</v>
      </c>
      <c r="T58" s="155">
        <f t="shared" si="13"/>
        <v>0</v>
      </c>
    </row>
    <row r="59" spans="2:20" ht="12.75">
      <c r="B59" s="160">
        <v>38</v>
      </c>
      <c r="C59" s="151">
        <v>90.6</v>
      </c>
      <c r="D59" s="151">
        <v>45</v>
      </c>
      <c r="E59" s="152">
        <f t="shared" si="0"/>
        <v>26.999999999999744</v>
      </c>
      <c r="F59" s="153"/>
      <c r="G59" s="154">
        <v>0</v>
      </c>
      <c r="H59" s="155">
        <f t="shared" si="1"/>
        <v>0</v>
      </c>
      <c r="I59" s="156">
        <f t="shared" si="2"/>
        <v>0</v>
      </c>
      <c r="J59" s="154">
        <f t="shared" si="3"/>
        <v>0</v>
      </c>
      <c r="K59" s="155">
        <f t="shared" si="4"/>
        <v>0</v>
      </c>
      <c r="L59" s="157">
        <f t="shared" si="5"/>
        <v>0</v>
      </c>
      <c r="M59" s="158">
        <f t="shared" si="6"/>
        <v>0</v>
      </c>
      <c r="N59" s="159">
        <f t="shared" si="7"/>
        <v>0</v>
      </c>
      <c r="O59" s="156">
        <f t="shared" si="8"/>
        <v>0</v>
      </c>
      <c r="P59" s="154">
        <f t="shared" si="9"/>
        <v>0</v>
      </c>
      <c r="Q59" s="155">
        <f t="shared" si="10"/>
        <v>0</v>
      </c>
      <c r="R59" s="156">
        <f t="shared" si="11"/>
        <v>0</v>
      </c>
      <c r="S59" s="154">
        <f t="shared" si="12"/>
        <v>0</v>
      </c>
      <c r="T59" s="155">
        <f t="shared" si="13"/>
        <v>0</v>
      </c>
    </row>
    <row r="60" spans="2:20" ht="12.75">
      <c r="B60" s="160">
        <v>39</v>
      </c>
      <c r="C60" s="151">
        <v>89.6</v>
      </c>
      <c r="D60" s="151">
        <v>6</v>
      </c>
      <c r="E60" s="152">
        <f t="shared" si="0"/>
        <v>-2.400000000000034</v>
      </c>
      <c r="F60" s="153"/>
      <c r="G60" s="154">
        <v>0</v>
      </c>
      <c r="H60" s="155">
        <f t="shared" si="1"/>
        <v>0</v>
      </c>
      <c r="I60" s="156">
        <f t="shared" si="2"/>
        <v>0</v>
      </c>
      <c r="J60" s="154">
        <f t="shared" si="3"/>
        <v>0</v>
      </c>
      <c r="K60" s="155">
        <f t="shared" si="4"/>
        <v>0</v>
      </c>
      <c r="L60" s="157">
        <f t="shared" si="5"/>
        <v>0</v>
      </c>
      <c r="M60" s="158">
        <f t="shared" si="6"/>
        <v>0</v>
      </c>
      <c r="N60" s="159">
        <f t="shared" si="7"/>
        <v>0</v>
      </c>
      <c r="O60" s="156">
        <f t="shared" si="8"/>
        <v>0</v>
      </c>
      <c r="P60" s="154">
        <f t="shared" si="9"/>
        <v>0</v>
      </c>
      <c r="Q60" s="155">
        <f t="shared" si="10"/>
        <v>0</v>
      </c>
      <c r="R60" s="156">
        <f t="shared" si="11"/>
        <v>0</v>
      </c>
      <c r="S60" s="154">
        <f t="shared" si="12"/>
        <v>0</v>
      </c>
      <c r="T60" s="155">
        <f t="shared" si="13"/>
        <v>0</v>
      </c>
    </row>
    <row r="61" spans="2:20" ht="12.75">
      <c r="B61" s="160">
        <v>40</v>
      </c>
      <c r="C61" s="151">
        <v>88.6</v>
      </c>
      <c r="D61" s="151">
        <v>195</v>
      </c>
      <c r="E61" s="152">
        <f t="shared" si="0"/>
        <v>-273.00000000000114</v>
      </c>
      <c r="F61" s="153"/>
      <c r="G61" s="154">
        <v>0</v>
      </c>
      <c r="H61" s="155">
        <f t="shared" si="1"/>
        <v>0</v>
      </c>
      <c r="I61" s="156">
        <f t="shared" si="2"/>
        <v>0</v>
      </c>
      <c r="J61" s="154">
        <f t="shared" si="3"/>
        <v>0</v>
      </c>
      <c r="K61" s="155">
        <f t="shared" si="4"/>
        <v>0</v>
      </c>
      <c r="L61" s="157">
        <f t="shared" si="5"/>
        <v>0</v>
      </c>
      <c r="M61" s="158">
        <f t="shared" si="6"/>
        <v>0</v>
      </c>
      <c r="N61" s="159">
        <f t="shared" si="7"/>
        <v>0</v>
      </c>
      <c r="O61" s="156">
        <f t="shared" si="8"/>
        <v>0</v>
      </c>
      <c r="P61" s="154">
        <f t="shared" si="9"/>
        <v>0</v>
      </c>
      <c r="Q61" s="155">
        <f t="shared" si="10"/>
        <v>0</v>
      </c>
      <c r="R61" s="156">
        <f t="shared" si="11"/>
        <v>115</v>
      </c>
      <c r="S61" s="154">
        <f t="shared" si="12"/>
        <v>0.05</v>
      </c>
      <c r="T61" s="155">
        <f t="shared" si="13"/>
        <v>9.75</v>
      </c>
    </row>
    <row r="62" spans="2:20" ht="12.75">
      <c r="B62" s="150">
        <v>41</v>
      </c>
      <c r="C62" s="161">
        <v>85.6</v>
      </c>
      <c r="D62" s="161">
        <v>6</v>
      </c>
      <c r="E62" s="162">
        <f t="shared" si="0"/>
        <v>-26.400000000000034</v>
      </c>
      <c r="F62" s="163"/>
      <c r="G62" s="158">
        <v>0</v>
      </c>
      <c r="H62" s="159">
        <f t="shared" si="1"/>
        <v>0</v>
      </c>
      <c r="I62" s="156">
        <f t="shared" si="2"/>
        <v>0</v>
      </c>
      <c r="J62" s="158">
        <f t="shared" si="3"/>
        <v>0</v>
      </c>
      <c r="K62" s="159">
        <f t="shared" si="4"/>
        <v>0</v>
      </c>
      <c r="L62" s="157">
        <f t="shared" si="5"/>
        <v>0</v>
      </c>
      <c r="M62" s="158">
        <f t="shared" si="6"/>
        <v>0</v>
      </c>
      <c r="N62" s="159">
        <f t="shared" si="7"/>
        <v>0</v>
      </c>
      <c r="O62" s="164">
        <f t="shared" si="8"/>
        <v>0</v>
      </c>
      <c r="P62" s="158">
        <f t="shared" si="9"/>
        <v>0</v>
      </c>
      <c r="Q62" s="159">
        <f t="shared" si="10"/>
        <v>0</v>
      </c>
      <c r="R62" s="164">
        <f t="shared" si="11"/>
        <v>0</v>
      </c>
      <c r="S62" s="158">
        <f t="shared" si="12"/>
        <v>0</v>
      </c>
      <c r="T62" s="159">
        <f t="shared" si="13"/>
        <v>0</v>
      </c>
    </row>
    <row r="63" spans="2:20" ht="13.5" thickBot="1">
      <c r="B63" s="165" t="s">
        <v>21</v>
      </c>
      <c r="C63" s="166">
        <f>AVERAGE(C22:C62)</f>
        <v>100.00731707317067</v>
      </c>
      <c r="D63" s="166">
        <f>AVERAGE(D22:D62)</f>
        <v>100.01219512195122</v>
      </c>
      <c r="E63" s="167">
        <f>AVERAGE(E22:E62)</f>
        <v>1135.226829268292</v>
      </c>
      <c r="F63" s="168">
        <f>COUNTIF(G22:G62,"&gt; 0")</f>
        <v>16</v>
      </c>
      <c r="G63" s="169">
        <f>SUM(G22:G62)</f>
        <v>1</v>
      </c>
      <c r="H63" s="170"/>
      <c r="I63" s="168">
        <f>COUNTIF(I22:I62,"&gt; 0")</f>
        <v>16</v>
      </c>
      <c r="J63" s="171">
        <f>SUM(J22:J62)</f>
        <v>1</v>
      </c>
      <c r="K63" s="172"/>
      <c r="L63" s="168">
        <f>SUM(L22:L62)</f>
        <v>104.09999999999988</v>
      </c>
      <c r="M63" s="171">
        <f>SUM(M22:M62)</f>
        <v>1</v>
      </c>
      <c r="N63" s="170"/>
      <c r="O63" s="168">
        <f>COUNTIF(O22:O62,"&gt; 0")</f>
        <v>5</v>
      </c>
      <c r="P63" s="171">
        <f>SUM(P22:P62)</f>
        <v>1</v>
      </c>
      <c r="Q63" s="170"/>
      <c r="R63" s="168">
        <f>COUNTIF(R22:R62,"&gt; 0")</f>
        <v>20</v>
      </c>
      <c r="S63" s="171">
        <f>SUM(S22:S62)</f>
        <v>1.0000000000000002</v>
      </c>
      <c r="T63" s="173"/>
    </row>
    <row r="64" spans="2:12" ht="13.5" thickBot="1">
      <c r="B64" s="105" t="s">
        <v>24</v>
      </c>
      <c r="C64" s="174">
        <f>STDEV(C22:C62)</f>
        <v>6.389890071195461</v>
      </c>
      <c r="D64" s="174">
        <f>STDEV(D22:D62)</f>
        <v>81.28330761946746</v>
      </c>
      <c r="E64" s="174">
        <f>STDEV(E22:E62)</f>
        <v>1280.0150297602736</v>
      </c>
      <c r="L64" s="168">
        <f>COUNTIF(L22:L62,"&gt; 0")</f>
        <v>24</v>
      </c>
    </row>
    <row r="65" ht="12.75">
      <c r="H65" s="175"/>
    </row>
    <row r="68" spans="4:17" ht="12.75">
      <c r="D68" s="180"/>
      <c r="E68" s="180"/>
      <c r="F68" s="180"/>
      <c r="G68" s="180"/>
      <c r="H68" s="180"/>
      <c r="I68" s="180"/>
      <c r="J68" s="180"/>
      <c r="K68" s="180"/>
      <c r="L68" s="187"/>
      <c r="M68" s="187"/>
      <c r="N68" s="187"/>
      <c r="O68" s="187"/>
      <c r="P68" s="187"/>
      <c r="Q68" s="187"/>
    </row>
    <row r="69" spans="4:17" ht="12.75">
      <c r="D69" s="180"/>
      <c r="E69" s="180"/>
      <c r="F69" s="180"/>
      <c r="G69" s="180"/>
      <c r="H69" s="180"/>
      <c r="I69" s="180"/>
      <c r="J69" s="180"/>
      <c r="K69" s="180"/>
      <c r="L69" s="188"/>
      <c r="M69" s="187"/>
      <c r="N69" s="187"/>
      <c r="O69" s="187"/>
      <c r="P69" s="187"/>
      <c r="Q69" s="187"/>
    </row>
    <row r="70" spans="4:17" ht="12.75">
      <c r="D70" s="180"/>
      <c r="E70" s="180"/>
      <c r="F70" s="180"/>
      <c r="G70" s="180"/>
      <c r="H70" s="180"/>
      <c r="I70" s="180"/>
      <c r="J70" s="180"/>
      <c r="K70" s="180"/>
      <c r="L70" s="180"/>
      <c r="M70" s="180"/>
      <c r="N70" s="180"/>
      <c r="O70" s="180"/>
      <c r="P70" s="180"/>
      <c r="Q70" s="180"/>
    </row>
    <row r="71" spans="4:17" ht="12.75">
      <c r="D71" s="180"/>
      <c r="E71" s="180"/>
      <c r="F71" s="180"/>
      <c r="G71" s="180"/>
      <c r="H71" s="180"/>
      <c r="I71" s="180"/>
      <c r="J71" s="180"/>
      <c r="K71" s="180"/>
      <c r="L71" s="180"/>
      <c r="M71" s="180"/>
      <c r="N71" s="180"/>
      <c r="O71" s="180"/>
      <c r="P71" s="180"/>
      <c r="Q71" s="180"/>
    </row>
    <row r="72" spans="4:17" ht="12.75">
      <c r="D72" s="180"/>
      <c r="E72" s="180"/>
      <c r="F72" s="180"/>
      <c r="G72" s="180"/>
      <c r="H72" s="180"/>
      <c r="I72" s="180"/>
      <c r="J72" s="180"/>
      <c r="K72" s="180"/>
      <c r="L72" s="180"/>
      <c r="M72" s="180"/>
      <c r="N72" s="180"/>
      <c r="O72" s="180"/>
      <c r="P72" s="180"/>
      <c r="Q72" s="180"/>
    </row>
    <row r="73" spans="4:17" ht="12.75">
      <c r="D73" s="180"/>
      <c r="E73" s="180"/>
      <c r="F73" s="180"/>
      <c r="G73" s="180"/>
      <c r="H73" s="180"/>
      <c r="I73" s="180"/>
      <c r="J73" s="180"/>
      <c r="K73" s="180"/>
      <c r="L73" s="180"/>
      <c r="M73" s="180"/>
      <c r="N73" s="180"/>
      <c r="O73" s="180"/>
      <c r="P73" s="180"/>
      <c r="Q73" s="180"/>
    </row>
    <row r="74" spans="4:17" ht="12.75">
      <c r="D74" s="180"/>
      <c r="E74" s="180"/>
      <c r="F74" s="180"/>
      <c r="G74" s="180"/>
      <c r="H74" s="180"/>
      <c r="I74" s="180"/>
      <c r="J74" s="180"/>
      <c r="K74" s="180"/>
      <c r="L74" s="180"/>
      <c r="M74" s="180"/>
      <c r="N74" s="180"/>
      <c r="O74" s="180"/>
      <c r="P74" s="180"/>
      <c r="Q74" s="180"/>
    </row>
    <row r="75" spans="4:17" ht="12.75">
      <c r="D75" s="180"/>
      <c r="E75" s="180"/>
      <c r="F75" s="180"/>
      <c r="G75" s="180"/>
      <c r="H75" s="180"/>
      <c r="I75" s="180"/>
      <c r="J75" s="180"/>
      <c r="K75" s="180"/>
      <c r="L75" s="180"/>
      <c r="M75" s="180"/>
      <c r="N75" s="180"/>
      <c r="O75" s="180"/>
      <c r="P75" s="180"/>
      <c r="Q75" s="180"/>
    </row>
    <row r="76" spans="4:17" ht="12.75">
      <c r="D76" s="180"/>
      <c r="E76" s="180"/>
      <c r="F76" s="180"/>
      <c r="G76" s="180"/>
      <c r="H76" s="180"/>
      <c r="I76" s="180"/>
      <c r="J76" s="180"/>
      <c r="K76" s="180"/>
      <c r="L76" s="180"/>
      <c r="M76" s="180"/>
      <c r="N76" s="180"/>
      <c r="O76" s="180"/>
      <c r="P76" s="180"/>
      <c r="Q76" s="180"/>
    </row>
    <row r="77" spans="4:17" ht="12.75">
      <c r="D77" s="180"/>
      <c r="E77" s="180"/>
      <c r="F77" s="180"/>
      <c r="G77" s="180"/>
      <c r="H77" s="180"/>
      <c r="I77" s="180"/>
      <c r="J77" s="180"/>
      <c r="K77" s="180"/>
      <c r="L77" s="180"/>
      <c r="M77" s="180"/>
      <c r="N77" s="180"/>
      <c r="O77" s="180"/>
      <c r="P77" s="180"/>
      <c r="Q77" s="180"/>
    </row>
    <row r="78" spans="4:17" ht="12.75">
      <c r="D78" s="180"/>
      <c r="E78" s="180"/>
      <c r="F78" s="180"/>
      <c r="G78" s="180"/>
      <c r="H78" s="180"/>
      <c r="I78" s="180"/>
      <c r="J78" s="180"/>
      <c r="K78" s="180"/>
      <c r="L78" s="180"/>
      <c r="M78" s="180"/>
      <c r="N78" s="180"/>
      <c r="O78" s="180"/>
      <c r="P78" s="180"/>
      <c r="Q78" s="180"/>
    </row>
  </sheetData>
  <mergeCells count="5">
    <mergeCell ref="F10:H10"/>
    <mergeCell ref="R10:T10"/>
    <mergeCell ref="I10:K10"/>
    <mergeCell ref="L10:N10"/>
    <mergeCell ref="O10:Q10"/>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K1"/>
  <sheetViews>
    <sheetView workbookViewId="0" topLeftCell="A1">
      <selection activeCell="A2" sqref="A2"/>
    </sheetView>
  </sheetViews>
  <sheetFormatPr defaultColWidth="9.140625" defaultRowHeight="12.75"/>
  <sheetData>
    <row r="1" spans="1:11" ht="18">
      <c r="A1" s="1" t="s">
        <v>59</v>
      </c>
      <c r="B1" s="2"/>
      <c r="C1" s="3"/>
      <c r="D1" s="2"/>
      <c r="E1" s="2"/>
      <c r="F1" s="2"/>
      <c r="G1" s="2"/>
      <c r="I1" s="4"/>
      <c r="K1" s="2"/>
    </row>
  </sheetData>
  <printOptions/>
  <pageMargins left="0.75" right="0.75" top="1" bottom="1" header="0.5" footer="0.5"/>
  <pageSetup horizontalDpi="600" verticalDpi="600" orientation="portrait" paperSize="9" r:id="rId7"/>
  <drawing r:id="rId6"/>
  <legacyDrawing r:id="rId5"/>
  <oleObjects>
    <oleObject progId="Equation.3" shapeId="32850170" r:id="rId1"/>
    <oleObject progId="Equation.3" shapeId="32853569" r:id="rId2"/>
    <oleObject progId="Equation.3" shapeId="32856451" r:id="rId3"/>
    <oleObject progId="Equation.3" shapeId="32893013"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Forest Genetics, SLU, SE-901 83 UMEa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Seed orchard economy-gain analyser -  benefit</dc:title>
  <dc:subject/>
  <dc:creator>Dag Lindgren</dc:creator>
  <cp:keywords/>
  <dc:description/>
  <cp:lastModifiedBy>dagl</cp:lastModifiedBy>
  <cp:lastPrinted>2000-08-14T15:59:22Z</cp:lastPrinted>
  <dcterms:created xsi:type="dcterms:W3CDTF">1999-11-11T19:52:21Z</dcterms:created>
  <dcterms:modified xsi:type="dcterms:W3CDTF">2003-03-06T21:46:31Z</dcterms:modified>
  <cp:category/>
  <cp:version/>
  <cp:contentType/>
  <cp:contentStatus/>
</cp:coreProperties>
</file>